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роо\Downloads\"/>
    </mc:Choice>
  </mc:AlternateContent>
  <bookViews>
    <workbookView xWindow="0" yWindow="0" windowWidth="20490" windowHeight="7620" activeTab="1"/>
  </bookViews>
  <sheets>
    <sheet name="Лист" sheetId="6" r:id="rId1"/>
    <sheet name="Лист (2)" sheetId="7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6" l="1"/>
  <c r="O18" i="6" l="1"/>
  <c r="O19" i="6"/>
  <c r="O20" i="6"/>
  <c r="O17" i="6"/>
  <c r="O7" i="6"/>
  <c r="O8" i="6"/>
  <c r="O9" i="6"/>
  <c r="O10" i="6"/>
  <c r="O11" i="6"/>
  <c r="O12" i="6"/>
  <c r="O13" i="6"/>
  <c r="O14" i="6"/>
  <c r="O15" i="6"/>
  <c r="O6" i="6"/>
  <c r="F21" i="6"/>
  <c r="I21" i="6"/>
  <c r="H21" i="6" l="1"/>
  <c r="N21" i="6"/>
  <c r="E21" i="6"/>
  <c r="G21" i="6"/>
  <c r="J21" i="6"/>
  <c r="K21" i="6"/>
  <c r="N8" i="7" l="1"/>
  <c r="L7" i="7"/>
  <c r="O7" i="7" s="1"/>
  <c r="D7" i="7"/>
  <c r="N6" i="7"/>
  <c r="M6" i="7"/>
  <c r="L6" i="7"/>
  <c r="J6" i="7"/>
  <c r="I6" i="7"/>
  <c r="H6" i="7"/>
  <c r="F6" i="7"/>
  <c r="E6" i="7"/>
  <c r="N5" i="7"/>
  <c r="M5" i="7"/>
  <c r="L5" i="7"/>
  <c r="J5" i="7"/>
  <c r="I5" i="7"/>
  <c r="H5" i="7"/>
  <c r="H8" i="7" s="1"/>
  <c r="F5" i="7"/>
  <c r="E5" i="7"/>
  <c r="O5" i="7" l="1"/>
  <c r="O8" i="7" s="1"/>
  <c r="O6" i="7"/>
  <c r="D6" i="7"/>
  <c r="E8" i="7"/>
  <c r="L8" i="7"/>
  <c r="D5" i="7"/>
  <c r="I8" i="7"/>
  <c r="L20" i="6" l="1"/>
  <c r="L21" i="6" s="1"/>
  <c r="O21" i="6" s="1"/>
</calcChain>
</file>

<file path=xl/sharedStrings.xml><?xml version="1.0" encoding="utf-8"?>
<sst xmlns="http://schemas.openxmlformats.org/spreadsheetml/2006/main" count="75" uniqueCount="53">
  <si>
    <t xml:space="preserve">Наименование муниципальной услуги 
(выполняемой работы)
</t>
  </si>
  <si>
    <t>ИТОГО:</t>
  </si>
  <si>
    <t>Величина базового норматива затрат на единицу услуги, руб.</t>
  </si>
  <si>
    <t>Базовый норматив затрат, непосредственно связанный с оказанием муниципальной услуги</t>
  </si>
  <si>
    <t>№п/п</t>
  </si>
  <si>
    <t>затраты на оплату труда и начисления на выплаты по оплате труда персонала, принимающего непосредственное участие в оказании муниципальной услуги, руб.</t>
  </si>
  <si>
    <t>затраты на приобретение материальных запасов, потребляемых в процессе оказания муниципальной услуги (с разбивкой по видам затрат), руб.</t>
  </si>
  <si>
    <t>иные затраты, непосредственно связанные с оказанием муниципальной услуги, руб.</t>
  </si>
  <si>
    <t>Базовый норматив затрат на общехозяйственные нужды</t>
  </si>
  <si>
    <t>затраты на коммунальные услуги (с разбивкой по видам затрат), руб.</t>
  </si>
  <si>
    <t>затраты на оплату труда и начислений на выплаты по оплате труда административно-управленческого, обслуживающего и прочего персонала, руб.</t>
  </si>
  <si>
    <t>затраты на приобретение услуг связи, руб.</t>
  </si>
  <si>
    <t>затраты на приобретение транспортных услуг, руб.</t>
  </si>
  <si>
    <t>затраты на эксплуатацию (использование) недвижимого имущества (с разбивкой по видам затрат), руб.</t>
  </si>
  <si>
    <t>затраты на эксплуатацию (использование) особо ценного движимого имущества (с разбивкой по видам затрат), руб.</t>
  </si>
  <si>
    <t>прочие затраты, влияющие на стоимость оказания муниципальной услуги (с разбивкой по видам затрат), руб.</t>
  </si>
  <si>
    <t>Обеспечение доступа к закрытым спортивным объектам для свободного пользования в течение ограниченного времени</t>
  </si>
  <si>
    <t xml:space="preserve">Обеспечение участия в официальных физкультурных (физкультурно-оздоровительных) мероприятий 
</t>
  </si>
  <si>
    <t>Объем муниципальных услуг (работ)</t>
  </si>
  <si>
    <t>Итого затраты, руб.</t>
  </si>
  <si>
    <t>Содержание (эксплуатация) имущества, находящегося в государственной (муниципальной) собственности (вело-лыжероллерная трасса)</t>
  </si>
  <si>
    <t xml:space="preserve">Расчет базовых нормативов затрат на 2022 год оказание муниципальных услуг (выполнение работ)  Муниципального учреждения Многофункциональный физкультурный комплекс Раменского муниципального района «Дворец спорта «Борисоглебский» 
</t>
  </si>
  <si>
    <t>1.1</t>
  </si>
  <si>
    <t>1.2</t>
  </si>
  <si>
    <t>1.3</t>
  </si>
  <si>
    <t>Игровой зал (1287 м.кв.)</t>
  </si>
  <si>
    <t>Тренировочный зал (680 м.кв)</t>
  </si>
  <si>
    <t>Тир (265 м.кв.)</t>
  </si>
  <si>
    <t>1.4</t>
  </si>
  <si>
    <t>Зимний сад (75 м.кв.)</t>
  </si>
  <si>
    <t>1.5</t>
  </si>
  <si>
    <t>Танцевальный зал (103 м.кв.)</t>
  </si>
  <si>
    <t>1.6</t>
  </si>
  <si>
    <t>Ледовая арена (1989 м.кв.)</t>
  </si>
  <si>
    <t>1.7</t>
  </si>
  <si>
    <t>Зал ОФП (209 м.кв.)</t>
  </si>
  <si>
    <t>1.8</t>
  </si>
  <si>
    <t>Холл 2-го этажа (94 м.кв.)</t>
  </si>
  <si>
    <t>1.9</t>
  </si>
  <si>
    <t>Зона дриблинга (126 м.кв.)</t>
  </si>
  <si>
    <t>1.10</t>
  </si>
  <si>
    <t>ВЛРТ</t>
  </si>
  <si>
    <t>Объем муниципальных услуг (работ) в часах</t>
  </si>
  <si>
    <t xml:space="preserve">Обеспечение участия в официальных физкультурных (физкультурно-оздоровительных) мероприятий </t>
  </si>
  <si>
    <t>2.1</t>
  </si>
  <si>
    <t>2.2</t>
  </si>
  <si>
    <t>2.3</t>
  </si>
  <si>
    <t>1.</t>
  </si>
  <si>
    <t>2.</t>
  </si>
  <si>
    <t>3.</t>
  </si>
  <si>
    <t xml:space="preserve">
</t>
  </si>
  <si>
    <t xml:space="preserve">Расчет базовых нормативов затрат на 2023 год на оказание муниципальных услуг (выполнение работ) муниципального учреждения многофункциональный физкультурный комплекс Раменского муниципального района «Дворец спорта «Борисоглебский» </t>
  </si>
  <si>
    <r>
      <t>Приложение
к постановлению  Администрации
Раменского городского округа
от _30.12.2020_    №</t>
    </r>
    <r>
      <rPr>
        <u/>
        <sz val="12"/>
        <color theme="1"/>
        <rFont val="Times New Roman"/>
        <family val="1"/>
        <charset val="204"/>
      </rPr>
      <t xml:space="preserve"> _12279____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</si>
</sst>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" fontId="0" fillId="0" borderId="0" xfId="0" applyNumberFormat="1"/>
    <xf numFmtId="0" fontId="1" fillId="0" borderId="0" xfId="0" applyFont="1" applyBorder="1"/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0" xfId="0" applyNumberFormat="1"/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Border="1"/>
    <xf numFmtId="4" fontId="2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>
      <selection activeCell="A2" sqref="A2:O2"/>
    </sheetView>
  </sheetViews>
  <sheetFormatPr defaultRowHeight="15" x14ac:dyDescent="0.25"/>
  <cols>
    <col min="1" max="1" width="6.140625" customWidth="1"/>
    <col min="2" max="2" width="15.140625" customWidth="1"/>
    <col min="3" max="3" width="8.28515625" customWidth="1"/>
    <col min="4" max="4" width="10.28515625" customWidth="1"/>
    <col min="5" max="5" width="13.7109375" customWidth="1"/>
    <col min="6" max="6" width="14.7109375" customWidth="1"/>
    <col min="7" max="7" width="10.140625" customWidth="1"/>
    <col min="8" max="8" width="14.85546875" customWidth="1"/>
    <col min="9" max="9" width="16.5703125" customWidth="1"/>
    <col min="10" max="10" width="12.5703125" customWidth="1"/>
    <col min="11" max="11" width="9.7109375" customWidth="1"/>
    <col min="12" max="12" width="13.42578125" customWidth="1"/>
    <col min="13" max="14" width="14" customWidth="1"/>
    <col min="15" max="15" width="12.42578125" bestFit="1" customWidth="1"/>
    <col min="16" max="16" width="18.7109375" bestFit="1" customWidth="1"/>
    <col min="17" max="17" width="13.5703125" customWidth="1"/>
    <col min="18" max="19" width="12.42578125" bestFit="1" customWidth="1"/>
    <col min="26" max="26" width="9.140625" customWidth="1"/>
  </cols>
  <sheetData>
    <row r="1" spans="1:18" ht="6.75" customHeight="1" x14ac:dyDescent="0.25">
      <c r="B1" s="2"/>
      <c r="C1" s="2"/>
      <c r="D1" s="2"/>
      <c r="E1" s="2"/>
      <c r="F1" s="2"/>
      <c r="G1" s="2"/>
      <c r="H1" s="2"/>
      <c r="I1" s="2"/>
      <c r="J1" s="2"/>
      <c r="K1" s="23" t="s">
        <v>50</v>
      </c>
      <c r="L1" s="23"/>
      <c r="M1" s="38"/>
      <c r="N1" s="38"/>
      <c r="O1" s="38"/>
    </row>
    <row r="2" spans="1:18" ht="51" customHeight="1" x14ac:dyDescent="0.25">
      <c r="A2" s="37" t="s">
        <v>51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8" ht="42.75" customHeight="1" x14ac:dyDescent="0.25">
      <c r="A3" s="33" t="s">
        <v>4</v>
      </c>
      <c r="B3" s="33" t="s">
        <v>0</v>
      </c>
      <c r="C3" s="33" t="s">
        <v>42</v>
      </c>
      <c r="D3" s="33" t="s">
        <v>2</v>
      </c>
      <c r="E3" s="33" t="s">
        <v>3</v>
      </c>
      <c r="F3" s="35"/>
      <c r="G3" s="35"/>
      <c r="H3" s="33" t="s">
        <v>8</v>
      </c>
      <c r="I3" s="33"/>
      <c r="J3" s="33"/>
      <c r="K3" s="41"/>
      <c r="L3" s="41"/>
      <c r="M3" s="41"/>
      <c r="N3" s="41"/>
      <c r="O3" s="33" t="s">
        <v>19</v>
      </c>
    </row>
    <row r="4" spans="1:18" ht="153" customHeight="1" x14ac:dyDescent="0.25">
      <c r="A4" s="34"/>
      <c r="B4" s="34"/>
      <c r="C4" s="36"/>
      <c r="D4" s="34"/>
      <c r="E4" s="20" t="s">
        <v>5</v>
      </c>
      <c r="F4" s="20" t="s">
        <v>6</v>
      </c>
      <c r="G4" s="20" t="s">
        <v>7</v>
      </c>
      <c r="H4" s="20" t="s">
        <v>9</v>
      </c>
      <c r="I4" s="20" t="s">
        <v>10</v>
      </c>
      <c r="J4" s="20" t="s">
        <v>11</v>
      </c>
      <c r="K4" s="20" t="s">
        <v>12</v>
      </c>
      <c r="L4" s="20" t="s">
        <v>13</v>
      </c>
      <c r="M4" s="20" t="s">
        <v>14</v>
      </c>
      <c r="N4" s="20" t="s">
        <v>15</v>
      </c>
      <c r="O4" s="41"/>
    </row>
    <row r="5" spans="1:18" ht="25.5" customHeight="1" x14ac:dyDescent="0.25">
      <c r="A5" s="19" t="s">
        <v>47</v>
      </c>
      <c r="B5" s="39" t="s">
        <v>16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R5" s="21"/>
    </row>
    <row r="6" spans="1:18" ht="34.5" customHeight="1" x14ac:dyDescent="0.25">
      <c r="A6" s="29" t="s">
        <v>22</v>
      </c>
      <c r="B6" s="3" t="s">
        <v>25</v>
      </c>
      <c r="C6" s="9">
        <v>1093</v>
      </c>
      <c r="D6" s="13">
        <v>12072.06</v>
      </c>
      <c r="E6" s="10">
        <v>3081645.41</v>
      </c>
      <c r="F6" s="10">
        <v>252848.78</v>
      </c>
      <c r="G6" s="10">
        <v>0</v>
      </c>
      <c r="H6" s="11">
        <v>1935287.13</v>
      </c>
      <c r="I6" s="11">
        <v>3782655.24</v>
      </c>
      <c r="J6" s="11">
        <v>82022.289999999994</v>
      </c>
      <c r="K6" s="11">
        <v>0</v>
      </c>
      <c r="L6" s="10">
        <v>3691143.87</v>
      </c>
      <c r="M6" s="10">
        <v>125946.47</v>
      </c>
      <c r="N6" s="10">
        <v>243212.39</v>
      </c>
      <c r="O6" s="10">
        <f>C6*D6</f>
        <v>13194761.58</v>
      </c>
      <c r="P6" s="1"/>
      <c r="Q6" s="8"/>
      <c r="R6" s="22"/>
    </row>
    <row r="7" spans="1:18" ht="48" customHeight="1" x14ac:dyDescent="0.25">
      <c r="A7" s="29" t="s">
        <v>23</v>
      </c>
      <c r="B7" s="3" t="s">
        <v>26</v>
      </c>
      <c r="C7" s="17">
        <v>1834.5</v>
      </c>
      <c r="D7" s="13">
        <v>6378.4</v>
      </c>
      <c r="E7" s="10">
        <v>2732817.22</v>
      </c>
      <c r="F7" s="10">
        <v>224227.44</v>
      </c>
      <c r="G7" s="10">
        <v>0</v>
      </c>
      <c r="H7" s="11">
        <v>1716221.46</v>
      </c>
      <c r="I7" s="11">
        <v>3354475.94</v>
      </c>
      <c r="J7" s="11">
        <v>72737.740000000005</v>
      </c>
      <c r="K7" s="11">
        <v>0</v>
      </c>
      <c r="L7" s="10">
        <v>3273323.23</v>
      </c>
      <c r="M7" s="10">
        <v>111689.91</v>
      </c>
      <c r="N7" s="10">
        <v>215681.86</v>
      </c>
      <c r="O7" s="10">
        <f t="shared" ref="O7:O15" si="0">C7*D7</f>
        <v>11701174.799999999</v>
      </c>
      <c r="P7" s="1"/>
      <c r="Q7" s="8"/>
      <c r="R7" s="21"/>
    </row>
    <row r="8" spans="1:18" ht="42" customHeight="1" x14ac:dyDescent="0.25">
      <c r="A8" s="29" t="s">
        <v>24</v>
      </c>
      <c r="B8" s="3" t="s">
        <v>27</v>
      </c>
      <c r="C8" s="9">
        <v>1726</v>
      </c>
      <c r="D8" s="13">
        <v>2485.6999999999998</v>
      </c>
      <c r="E8" s="10">
        <v>1002006.69</v>
      </c>
      <c r="F8" s="10">
        <v>82214.58</v>
      </c>
      <c r="G8" s="10">
        <v>0</v>
      </c>
      <c r="H8" s="11">
        <v>629264.68999999994</v>
      </c>
      <c r="I8" s="11">
        <v>1229942.26</v>
      </c>
      <c r="J8" s="11">
        <v>26669.8</v>
      </c>
      <c r="K8" s="11">
        <v>0</v>
      </c>
      <c r="L8" s="10">
        <v>1200187.01</v>
      </c>
      <c r="M8" s="10">
        <v>40951.89</v>
      </c>
      <c r="N8" s="10">
        <v>79081.27</v>
      </c>
      <c r="O8" s="10">
        <f t="shared" si="0"/>
        <v>4290318.1999999993</v>
      </c>
      <c r="P8" s="1"/>
      <c r="Q8" s="8"/>
      <c r="R8" s="21"/>
    </row>
    <row r="9" spans="1:18" ht="44.25" customHeight="1" x14ac:dyDescent="0.25">
      <c r="A9" s="29" t="s">
        <v>28</v>
      </c>
      <c r="B9" s="3" t="s">
        <v>29</v>
      </c>
      <c r="C9" s="9">
        <v>1413</v>
      </c>
      <c r="D9" s="13">
        <v>703.5</v>
      </c>
      <c r="E9" s="10">
        <v>232159.99</v>
      </c>
      <c r="F9" s="10">
        <v>19048.71</v>
      </c>
      <c r="G9" s="10">
        <v>0</v>
      </c>
      <c r="H9" s="10">
        <v>145797.51999999999</v>
      </c>
      <c r="I9" s="11">
        <v>284971.53999999998</v>
      </c>
      <c r="J9" s="11">
        <v>6179.26</v>
      </c>
      <c r="K9" s="11">
        <v>0</v>
      </c>
      <c r="L9" s="10">
        <v>278077.40000000002</v>
      </c>
      <c r="M9" s="10">
        <v>9488.35</v>
      </c>
      <c r="N9" s="10">
        <v>18322.740000000002</v>
      </c>
      <c r="O9" s="10">
        <f t="shared" si="0"/>
        <v>994045.5</v>
      </c>
      <c r="P9" s="1"/>
      <c r="Q9" s="8"/>
      <c r="R9" s="22"/>
    </row>
    <row r="10" spans="1:18" ht="38.25" customHeight="1" x14ac:dyDescent="0.25">
      <c r="A10" s="29" t="s">
        <v>30</v>
      </c>
      <c r="B10" s="3" t="s">
        <v>31</v>
      </c>
      <c r="C10" s="17">
        <v>235.5</v>
      </c>
      <c r="D10" s="13">
        <v>966.14</v>
      </c>
      <c r="E10" s="10">
        <v>53138.84</v>
      </c>
      <c r="F10" s="10">
        <v>4360.04</v>
      </c>
      <c r="G10" s="10">
        <v>0</v>
      </c>
      <c r="H10" s="10">
        <v>33371.43</v>
      </c>
      <c r="I10" s="11">
        <v>65226.82</v>
      </c>
      <c r="J10" s="11">
        <v>1414.36</v>
      </c>
      <c r="K10" s="11">
        <v>0</v>
      </c>
      <c r="L10" s="10">
        <v>63648.83</v>
      </c>
      <c r="M10" s="10">
        <v>2171.7800000000002</v>
      </c>
      <c r="N10" s="10">
        <v>4193.87</v>
      </c>
      <c r="O10" s="10">
        <f t="shared" si="0"/>
        <v>227525.97</v>
      </c>
      <c r="P10" s="1"/>
      <c r="Q10" s="8"/>
      <c r="R10" s="21"/>
    </row>
    <row r="11" spans="1:18" ht="39.75" customHeight="1" x14ac:dyDescent="0.25">
      <c r="A11" s="29" t="s">
        <v>32</v>
      </c>
      <c r="B11" s="3" t="s">
        <v>33</v>
      </c>
      <c r="C11" s="9">
        <v>2421</v>
      </c>
      <c r="D11" s="13">
        <v>18656.82</v>
      </c>
      <c r="E11" s="10">
        <v>10549054.24</v>
      </c>
      <c r="F11" s="10">
        <v>865549.13</v>
      </c>
      <c r="G11" s="10">
        <v>0</v>
      </c>
      <c r="H11" s="11">
        <v>6624853.3499999996</v>
      </c>
      <c r="I11" s="11">
        <v>12948743.619999999</v>
      </c>
      <c r="J11" s="11">
        <v>280777.78000000003</v>
      </c>
      <c r="K11" s="11">
        <v>0</v>
      </c>
      <c r="L11" s="10">
        <v>12635482.560000001</v>
      </c>
      <c r="M11" s="10">
        <v>431138.57</v>
      </c>
      <c r="N11" s="10">
        <v>832561.96</v>
      </c>
      <c r="O11" s="10">
        <f t="shared" si="0"/>
        <v>45168161.219999999</v>
      </c>
      <c r="P11" s="1"/>
      <c r="Q11" s="8"/>
      <c r="R11" s="22"/>
    </row>
    <row r="12" spans="1:18" ht="47.25" customHeight="1" x14ac:dyDescent="0.25">
      <c r="A12" s="29" t="s">
        <v>34</v>
      </c>
      <c r="B12" s="3" t="s">
        <v>35</v>
      </c>
      <c r="C12" s="17">
        <v>1750.5</v>
      </c>
      <c r="D12" s="13">
        <v>1960.42</v>
      </c>
      <c r="E12" s="10">
        <v>801479.39</v>
      </c>
      <c r="F12" s="10">
        <v>65761.320000000007</v>
      </c>
      <c r="G12" s="10">
        <v>0</v>
      </c>
      <c r="H12" s="11">
        <v>503332.63</v>
      </c>
      <c r="I12" s="11">
        <v>983799.19</v>
      </c>
      <c r="J12" s="11">
        <v>21332.49</v>
      </c>
      <c r="K12" s="11">
        <v>0</v>
      </c>
      <c r="L12" s="10">
        <v>959998.74</v>
      </c>
      <c r="M12" s="10">
        <v>32756.37</v>
      </c>
      <c r="N12" s="10">
        <v>63255.08</v>
      </c>
      <c r="O12" s="10">
        <f t="shared" si="0"/>
        <v>3431715.21</v>
      </c>
      <c r="P12" s="1"/>
      <c r="Q12" s="8"/>
      <c r="R12" s="22"/>
    </row>
    <row r="13" spans="1:18" ht="45.75" customHeight="1" x14ac:dyDescent="0.25">
      <c r="A13" s="29" t="s">
        <v>36</v>
      </c>
      <c r="B13" s="3" t="s">
        <v>37</v>
      </c>
      <c r="C13" s="17">
        <v>865.5</v>
      </c>
      <c r="D13" s="13">
        <v>881.72</v>
      </c>
      <c r="E13" s="10">
        <v>178229.21</v>
      </c>
      <c r="F13" s="10">
        <v>14623.69</v>
      </c>
      <c r="G13" s="10">
        <v>0</v>
      </c>
      <c r="H13" s="11">
        <v>111928.74</v>
      </c>
      <c r="I13" s="11">
        <v>218772.63</v>
      </c>
      <c r="J13" s="11">
        <v>4743.82</v>
      </c>
      <c r="K13" s="11">
        <v>0</v>
      </c>
      <c r="L13" s="10">
        <v>213480</v>
      </c>
      <c r="M13" s="10">
        <v>7284.21</v>
      </c>
      <c r="N13" s="10">
        <v>14066.37</v>
      </c>
      <c r="O13" s="10">
        <f t="shared" si="0"/>
        <v>763128.66</v>
      </c>
      <c r="P13" s="1"/>
      <c r="Q13" s="8"/>
      <c r="R13" s="21"/>
    </row>
    <row r="14" spans="1:18" ht="48" customHeight="1" x14ac:dyDescent="0.25">
      <c r="A14" s="29" t="s">
        <v>38</v>
      </c>
      <c r="B14" s="3" t="s">
        <v>39</v>
      </c>
      <c r="C14" s="9">
        <v>345</v>
      </c>
      <c r="D14" s="13">
        <v>1181.8800000000001</v>
      </c>
      <c r="E14" s="10">
        <v>95229.96</v>
      </c>
      <c r="F14" s="10">
        <v>7813.61</v>
      </c>
      <c r="G14" s="10">
        <v>0</v>
      </c>
      <c r="H14" s="11">
        <v>59804.84</v>
      </c>
      <c r="I14" s="11">
        <v>116892.78</v>
      </c>
      <c r="J14" s="11">
        <v>2534.6799999999998</v>
      </c>
      <c r="K14" s="11">
        <v>0</v>
      </c>
      <c r="L14" s="10">
        <v>114064.87</v>
      </c>
      <c r="M14" s="10">
        <v>3892.04</v>
      </c>
      <c r="N14" s="10">
        <v>7515.82</v>
      </c>
      <c r="O14" s="10">
        <f t="shared" si="0"/>
        <v>407748.60000000003</v>
      </c>
      <c r="P14" s="1"/>
      <c r="Q14" s="8"/>
      <c r="R14" s="21"/>
    </row>
    <row r="15" spans="1:18" ht="45.75" customHeight="1" x14ac:dyDescent="0.25">
      <c r="A15" s="29" t="s">
        <v>40</v>
      </c>
      <c r="B15" s="3" t="s">
        <v>41</v>
      </c>
      <c r="C15" s="9">
        <v>8</v>
      </c>
      <c r="D15" s="13">
        <v>6035</v>
      </c>
      <c r="E15" s="10">
        <v>11275.83</v>
      </c>
      <c r="F15" s="10">
        <v>925.18</v>
      </c>
      <c r="G15" s="10">
        <v>0</v>
      </c>
      <c r="H15" s="11">
        <v>7081.27</v>
      </c>
      <c r="I15" s="11">
        <v>13840.84</v>
      </c>
      <c r="J15" s="11">
        <v>300.12</v>
      </c>
      <c r="K15" s="11">
        <v>0</v>
      </c>
      <c r="L15" s="10">
        <v>13506</v>
      </c>
      <c r="M15" s="10">
        <v>460.84</v>
      </c>
      <c r="N15" s="10">
        <v>889.92</v>
      </c>
      <c r="O15" s="10">
        <f t="shared" si="0"/>
        <v>48280</v>
      </c>
      <c r="P15" s="1"/>
      <c r="Q15" s="8"/>
      <c r="R15" s="1"/>
    </row>
    <row r="16" spans="1:18" ht="26.25" customHeight="1" x14ac:dyDescent="0.25">
      <c r="A16" s="29" t="s">
        <v>48</v>
      </c>
      <c r="B16" s="33" t="s">
        <v>43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1"/>
      <c r="Q16" s="8"/>
      <c r="R16" s="1"/>
    </row>
    <row r="17" spans="1:19" ht="42.75" customHeight="1" x14ac:dyDescent="0.25">
      <c r="A17" s="29" t="s">
        <v>44</v>
      </c>
      <c r="B17" s="18" t="s">
        <v>25</v>
      </c>
      <c r="C17" s="20">
        <v>262</v>
      </c>
      <c r="D17" s="13">
        <v>12072.06</v>
      </c>
      <c r="E17" s="10">
        <v>738692.68</v>
      </c>
      <c r="F17" s="10">
        <v>60609.68</v>
      </c>
      <c r="G17" s="10">
        <v>0</v>
      </c>
      <c r="H17" s="11">
        <v>463902.3</v>
      </c>
      <c r="I17" s="11">
        <v>906729.82</v>
      </c>
      <c r="J17" s="11">
        <v>19661.34</v>
      </c>
      <c r="K17" s="11">
        <v>0</v>
      </c>
      <c r="L17" s="10">
        <v>884793.86</v>
      </c>
      <c r="M17" s="10">
        <v>30190.28</v>
      </c>
      <c r="N17" s="10">
        <v>58299.76</v>
      </c>
      <c r="O17" s="10">
        <f>C17*D17</f>
        <v>3162879.7199999997</v>
      </c>
      <c r="P17" s="1"/>
      <c r="Q17" s="8"/>
      <c r="R17" s="1"/>
      <c r="S17" s="1"/>
    </row>
    <row r="18" spans="1:19" ht="39.75" customHeight="1" x14ac:dyDescent="0.25">
      <c r="A18" s="29" t="s">
        <v>45</v>
      </c>
      <c r="B18" s="18" t="s">
        <v>26</v>
      </c>
      <c r="C18" s="20">
        <v>60</v>
      </c>
      <c r="D18" s="13">
        <v>6378.4</v>
      </c>
      <c r="E18" s="10">
        <v>89380.78</v>
      </c>
      <c r="F18" s="10">
        <v>7333.69</v>
      </c>
      <c r="G18" s="10">
        <v>0</v>
      </c>
      <c r="H18" s="11">
        <v>56131.53</v>
      </c>
      <c r="I18" s="11">
        <v>109713.03</v>
      </c>
      <c r="J18" s="11">
        <v>2378.9899999999998</v>
      </c>
      <c r="K18" s="11">
        <v>0</v>
      </c>
      <c r="L18" s="10">
        <v>107058.81</v>
      </c>
      <c r="M18" s="10">
        <v>3652.98</v>
      </c>
      <c r="N18" s="10">
        <v>7054.19</v>
      </c>
      <c r="O18" s="10">
        <f t="shared" ref="O18:O20" si="1">C18*D18</f>
        <v>382704</v>
      </c>
      <c r="P18" s="1"/>
      <c r="Q18" s="8"/>
      <c r="R18" s="1"/>
      <c r="S18" s="1"/>
    </row>
    <row r="19" spans="1:19" ht="39.75" customHeight="1" x14ac:dyDescent="0.25">
      <c r="A19" s="29" t="s">
        <v>46</v>
      </c>
      <c r="B19" s="18" t="s">
        <v>33</v>
      </c>
      <c r="C19" s="20">
        <v>28</v>
      </c>
      <c r="D19" s="13">
        <v>18656.82</v>
      </c>
      <c r="E19" s="10">
        <v>122004.76</v>
      </c>
      <c r="F19" s="10">
        <v>10010.48</v>
      </c>
      <c r="G19" s="10">
        <v>0</v>
      </c>
      <c r="H19" s="10">
        <v>76619.539999999994</v>
      </c>
      <c r="I19" s="11">
        <v>149758.29</v>
      </c>
      <c r="J19" s="11">
        <v>3247.33</v>
      </c>
      <c r="K19" s="11">
        <v>0</v>
      </c>
      <c r="L19" s="10">
        <v>146135.28</v>
      </c>
      <c r="M19" s="10">
        <v>4986.32</v>
      </c>
      <c r="N19" s="10">
        <v>9628.9699999999993</v>
      </c>
      <c r="O19" s="10">
        <f t="shared" si="1"/>
        <v>522390.95999999996</v>
      </c>
      <c r="P19" s="1"/>
      <c r="Q19" s="8"/>
      <c r="R19" s="1"/>
      <c r="S19" s="1"/>
    </row>
    <row r="20" spans="1:19" ht="120" customHeight="1" x14ac:dyDescent="0.25">
      <c r="A20" s="25" t="s">
        <v>49</v>
      </c>
      <c r="B20" s="3" t="s">
        <v>20</v>
      </c>
      <c r="C20" s="20">
        <v>1</v>
      </c>
      <c r="D20" s="13">
        <v>3041509.58</v>
      </c>
      <c r="E20" s="10">
        <v>0</v>
      </c>
      <c r="F20" s="10">
        <v>0</v>
      </c>
      <c r="G20" s="10">
        <v>0</v>
      </c>
      <c r="H20" s="10">
        <v>66709.58</v>
      </c>
      <c r="I20" s="10">
        <v>0</v>
      </c>
      <c r="J20" s="10">
        <v>0</v>
      </c>
      <c r="K20" s="10">
        <v>0</v>
      </c>
      <c r="L20" s="10">
        <f>1487400*2</f>
        <v>2974800</v>
      </c>
      <c r="M20" s="10">
        <v>0</v>
      </c>
      <c r="N20" s="10">
        <v>0</v>
      </c>
      <c r="O20" s="10">
        <f t="shared" si="1"/>
        <v>3041509.58</v>
      </c>
      <c r="P20" s="1"/>
      <c r="Q20" s="8"/>
    </row>
    <row r="21" spans="1:19" ht="23.25" customHeight="1" x14ac:dyDescent="0.25">
      <c r="A21" s="6"/>
      <c r="B21" s="26" t="s">
        <v>1</v>
      </c>
      <c r="C21" s="24"/>
      <c r="D21" s="10"/>
      <c r="E21" s="28">
        <f>SUM(E6:E20)</f>
        <v>19687115.000000004</v>
      </c>
      <c r="F21" s="28">
        <f>SUM(F6:F20)+0.01</f>
        <v>1615326.3399999999</v>
      </c>
      <c r="G21" s="28">
        <f t="shared" ref="G21:L21" si="2">SUM(G6:G20)</f>
        <v>0</v>
      </c>
      <c r="H21" s="28">
        <f>SUM(H6:H20)-0.01</f>
        <v>12430305.999999998</v>
      </c>
      <c r="I21" s="28">
        <f>SUM(I6:I20)</f>
        <v>24165522</v>
      </c>
      <c r="J21" s="28">
        <f t="shared" si="2"/>
        <v>524000</v>
      </c>
      <c r="K21" s="28">
        <f t="shared" si="2"/>
        <v>0</v>
      </c>
      <c r="L21" s="28">
        <f t="shared" si="2"/>
        <v>26555700.459999997</v>
      </c>
      <c r="M21" s="28">
        <f>SUM(M6:M20)</f>
        <v>804610.00999999989</v>
      </c>
      <c r="N21" s="28">
        <f>SUM(N6:N20)</f>
        <v>1553764.2</v>
      </c>
      <c r="O21" s="27">
        <f>SUM(E21:N21)</f>
        <v>87336344.010000005</v>
      </c>
      <c r="P21" s="1"/>
      <c r="Q21" s="1"/>
      <c r="R21" s="1"/>
    </row>
    <row r="22" spans="1:19" x14ac:dyDescent="0.25">
      <c r="M22" s="31"/>
      <c r="N22" s="30"/>
      <c r="P22" s="1"/>
    </row>
    <row r="23" spans="1:19" x14ac:dyDescent="0.25">
      <c r="E23" s="1"/>
      <c r="F23" s="1"/>
      <c r="H23" s="1"/>
      <c r="I23" s="1"/>
      <c r="J23" s="1"/>
      <c r="L23" s="1"/>
      <c r="M23" s="32"/>
      <c r="N23" s="32"/>
      <c r="P23" s="1"/>
    </row>
    <row r="24" spans="1:19" x14ac:dyDescent="0.25">
      <c r="E24" s="1"/>
      <c r="M24" s="30"/>
      <c r="N24" s="30"/>
    </row>
    <row r="25" spans="1:19" x14ac:dyDescent="0.25">
      <c r="E25" s="1"/>
      <c r="L25" s="1"/>
      <c r="M25" s="30"/>
      <c r="N25" s="30"/>
    </row>
    <row r="26" spans="1:19" x14ac:dyDescent="0.25">
      <c r="E26" s="1"/>
      <c r="H26" s="1"/>
      <c r="L26" s="1"/>
      <c r="M26" s="30"/>
      <c r="N26" s="30"/>
    </row>
    <row r="27" spans="1:19" x14ac:dyDescent="0.25">
      <c r="E27" s="1"/>
    </row>
    <row r="29" spans="1:19" x14ac:dyDescent="0.25">
      <c r="I29" s="1"/>
    </row>
  </sheetData>
  <mergeCells count="11">
    <mergeCell ref="M1:O1"/>
    <mergeCell ref="B5:O5"/>
    <mergeCell ref="B16:O16"/>
    <mergeCell ref="O3:O4"/>
    <mergeCell ref="A3:A4"/>
    <mergeCell ref="H3:N3"/>
    <mergeCell ref="B3:B4"/>
    <mergeCell ref="D3:D4"/>
    <mergeCell ref="E3:G3"/>
    <mergeCell ref="C3:C4"/>
    <mergeCell ref="A2:O2"/>
  </mergeCells>
  <pageMargins left="0.39370078740157483" right="0" top="0.55118110236220474" bottom="0.78740157480314965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workbookViewId="0">
      <selection activeCell="H3" sqref="H3:N3"/>
    </sheetView>
  </sheetViews>
  <sheetFormatPr defaultRowHeight="15" x14ac:dyDescent="0.25"/>
  <cols>
    <col min="1" max="1" width="4" customWidth="1"/>
    <col min="2" max="2" width="15.140625" customWidth="1"/>
    <col min="3" max="3" width="8.28515625" customWidth="1"/>
    <col min="4" max="4" width="10.28515625" customWidth="1"/>
    <col min="5" max="5" width="13.7109375" customWidth="1"/>
    <col min="6" max="6" width="14.7109375" customWidth="1"/>
    <col min="7" max="7" width="10.140625" customWidth="1"/>
    <col min="8" max="8" width="14.85546875" customWidth="1"/>
    <col min="9" max="9" width="16.5703125" customWidth="1"/>
    <col min="10" max="10" width="12.5703125" customWidth="1"/>
    <col min="11" max="11" width="9.7109375" customWidth="1"/>
    <col min="12" max="12" width="13.42578125" customWidth="1"/>
    <col min="13" max="14" width="14" customWidth="1"/>
    <col min="15" max="15" width="12.42578125" bestFit="1" customWidth="1"/>
    <col min="16" max="16" width="18.7109375" bestFit="1" customWidth="1"/>
    <col min="17" max="17" width="13.5703125" customWidth="1"/>
    <col min="18" max="19" width="12.42578125" bestFit="1" customWidth="1"/>
  </cols>
  <sheetData>
    <row r="1" spans="1:19" ht="77.25" customHeight="1" x14ac:dyDescent="0.25">
      <c r="B1" s="2"/>
      <c r="C1" s="2"/>
      <c r="D1" s="2"/>
      <c r="E1" s="2"/>
      <c r="F1" s="2"/>
      <c r="G1" s="2"/>
      <c r="H1" s="2"/>
      <c r="I1" s="2"/>
      <c r="J1" s="2"/>
      <c r="K1" s="44" t="s">
        <v>52</v>
      </c>
      <c r="L1" s="44"/>
      <c r="M1" s="44"/>
      <c r="N1" s="44"/>
    </row>
    <row r="2" spans="1:19" ht="55.5" customHeight="1" x14ac:dyDescent="0.25">
      <c r="A2" s="45" t="s">
        <v>21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9" ht="42.75" customHeight="1" x14ac:dyDescent="0.25">
      <c r="A3" s="33" t="s">
        <v>4</v>
      </c>
      <c r="B3" s="33" t="s">
        <v>0</v>
      </c>
      <c r="C3" s="33" t="s">
        <v>18</v>
      </c>
      <c r="D3" s="33" t="s">
        <v>2</v>
      </c>
      <c r="E3" s="33" t="s">
        <v>3</v>
      </c>
      <c r="F3" s="35"/>
      <c r="G3" s="35"/>
      <c r="H3" s="33" t="s">
        <v>8</v>
      </c>
      <c r="I3" s="33"/>
      <c r="J3" s="33"/>
      <c r="K3" s="41"/>
      <c r="L3" s="41"/>
      <c r="M3" s="41"/>
      <c r="N3" s="41"/>
      <c r="O3" s="42" t="s">
        <v>19</v>
      </c>
    </row>
    <row r="4" spans="1:19" ht="153" customHeight="1" x14ac:dyDescent="0.25">
      <c r="A4" s="34"/>
      <c r="B4" s="34"/>
      <c r="C4" s="36"/>
      <c r="D4" s="34"/>
      <c r="E4" s="16" t="s">
        <v>5</v>
      </c>
      <c r="F4" s="16" t="s">
        <v>6</v>
      </c>
      <c r="G4" s="16" t="s">
        <v>7</v>
      </c>
      <c r="H4" s="16" t="s">
        <v>9</v>
      </c>
      <c r="I4" s="16" t="s">
        <v>10</v>
      </c>
      <c r="J4" s="16" t="s">
        <v>11</v>
      </c>
      <c r="K4" s="16" t="s">
        <v>12</v>
      </c>
      <c r="L4" s="16" t="s">
        <v>13</v>
      </c>
      <c r="M4" s="16" t="s">
        <v>14</v>
      </c>
      <c r="N4" s="16" t="s">
        <v>15</v>
      </c>
      <c r="O4" s="43"/>
    </row>
    <row r="5" spans="1:19" ht="120.75" customHeight="1" x14ac:dyDescent="0.25">
      <c r="A5" s="7">
        <v>1</v>
      </c>
      <c r="B5" s="3" t="s">
        <v>16</v>
      </c>
      <c r="C5" s="9">
        <v>11684</v>
      </c>
      <c r="D5" s="13">
        <f>SUM(E5:N5)/C5</f>
        <v>7368.0617837568516</v>
      </c>
      <c r="E5" s="10">
        <f>18045511/12042*C5</f>
        <v>17509030.935392793</v>
      </c>
      <c r="F5" s="10">
        <f>2231055.7/12042*C5</f>
        <v>2164728.0185019099</v>
      </c>
      <c r="G5" s="10">
        <v>0</v>
      </c>
      <c r="H5" s="11">
        <f>13947658/12042*C5</f>
        <v>13533004.158113269</v>
      </c>
      <c r="I5" s="11">
        <f>27068933/12042*C5</f>
        <v>26264193.0885235</v>
      </c>
      <c r="J5" s="11">
        <f>524000/12042*C5</f>
        <v>508421.8568344129</v>
      </c>
      <c r="K5" s="11">
        <v>0</v>
      </c>
      <c r="L5" s="10">
        <f>24337423.02/12042*C5</f>
        <v>23613888.935864475</v>
      </c>
      <c r="M5" s="10">
        <f>1377171/12042*C5</f>
        <v>1336228.6965620329</v>
      </c>
      <c r="N5" s="10">
        <f>1194448.28/12042*C5</f>
        <v>1158938.1916226542</v>
      </c>
      <c r="O5" s="10">
        <f>SUM(E5:N5)</f>
        <v>86088433.881415054</v>
      </c>
      <c r="P5" s="1"/>
      <c r="Q5" s="8"/>
      <c r="R5" s="1"/>
    </row>
    <row r="6" spans="1:19" ht="90.75" customHeight="1" x14ac:dyDescent="0.25">
      <c r="A6" s="7">
        <v>2</v>
      </c>
      <c r="B6" s="12" t="s">
        <v>17</v>
      </c>
      <c r="C6" s="16">
        <v>358</v>
      </c>
      <c r="D6" s="13">
        <f>SUM(E6:N6)/C6</f>
        <v>7368.0617837568516</v>
      </c>
      <c r="E6" s="10">
        <f>18045511/12042*C6</f>
        <v>536480.06460720813</v>
      </c>
      <c r="F6" s="10">
        <f>2231055.7/12042*C6</f>
        <v>66327.681498090024</v>
      </c>
      <c r="G6" s="10">
        <v>0</v>
      </c>
      <c r="H6" s="11">
        <f>13947658/12042*C6</f>
        <v>414653.84188672976</v>
      </c>
      <c r="I6" s="11">
        <f>27068933/12042*C6</f>
        <v>804739.91147649882</v>
      </c>
      <c r="J6" s="11">
        <f>524000/12042*C6</f>
        <v>15578.143165587111</v>
      </c>
      <c r="K6" s="11">
        <v>0</v>
      </c>
      <c r="L6" s="10">
        <f>24337423.02/12042*C6</f>
        <v>723534.08413552563</v>
      </c>
      <c r="M6" s="10">
        <f>1377171/12042*C6</f>
        <v>40942.303437967115</v>
      </c>
      <c r="N6" s="10">
        <f>1194448.28/12042*C6</f>
        <v>35510.088377345957</v>
      </c>
      <c r="O6" s="10">
        <f t="shared" ref="O6:O7" si="0">SUM(E6:N6)</f>
        <v>2637766.1185849528</v>
      </c>
      <c r="P6" s="1"/>
      <c r="Q6" s="8"/>
      <c r="R6" s="1"/>
      <c r="S6" s="1"/>
    </row>
    <row r="7" spans="1:19" ht="120" customHeight="1" x14ac:dyDescent="0.25">
      <c r="A7" s="7">
        <v>3</v>
      </c>
      <c r="B7" s="3" t="s">
        <v>20</v>
      </c>
      <c r="C7" s="16">
        <v>1</v>
      </c>
      <c r="D7" s="13">
        <f>SUM(E7:N7)/C7</f>
        <v>3041508</v>
      </c>
      <c r="E7" s="10">
        <v>0</v>
      </c>
      <c r="F7" s="10">
        <v>0</v>
      </c>
      <c r="G7" s="10">
        <v>0</v>
      </c>
      <c r="H7" s="10">
        <v>66708</v>
      </c>
      <c r="I7" s="10">
        <v>0</v>
      </c>
      <c r="J7" s="10">
        <v>0</v>
      </c>
      <c r="K7" s="10">
        <v>0</v>
      </c>
      <c r="L7" s="10">
        <f>1487400*2</f>
        <v>2974800</v>
      </c>
      <c r="M7" s="10">
        <v>0</v>
      </c>
      <c r="N7" s="10">
        <v>0</v>
      </c>
      <c r="O7" s="10">
        <f t="shared" si="0"/>
        <v>3041508</v>
      </c>
      <c r="P7" s="1"/>
      <c r="Q7" s="8"/>
    </row>
    <row r="8" spans="1:19" ht="23.25" customHeight="1" x14ac:dyDescent="0.25">
      <c r="A8" s="6"/>
      <c r="B8" s="5" t="s">
        <v>1</v>
      </c>
      <c r="C8" s="5"/>
      <c r="D8" s="4"/>
      <c r="E8" s="14">
        <f>E5+E6+E7</f>
        <v>18045511</v>
      </c>
      <c r="F8" s="14">
        <v>2231055.7000000002</v>
      </c>
      <c r="G8" s="14">
        <v>0</v>
      </c>
      <c r="H8" s="14">
        <f>H5+H7+H6</f>
        <v>14014365.999999998</v>
      </c>
      <c r="I8" s="14">
        <f>I5+I6</f>
        <v>27068933</v>
      </c>
      <c r="J8" s="14">
        <v>524000</v>
      </c>
      <c r="K8" s="14">
        <v>0</v>
      </c>
      <c r="L8" s="14">
        <f>L5+L6+L7</f>
        <v>27312223.02</v>
      </c>
      <c r="M8" s="14">
        <v>1377171</v>
      </c>
      <c r="N8" s="14">
        <f>10256462.84+9700+62000-9133714.56</f>
        <v>1194448.2799999993</v>
      </c>
      <c r="O8" s="15">
        <f>SUM(O5:O7)</f>
        <v>91767708</v>
      </c>
      <c r="P8" s="1"/>
      <c r="Q8" s="1"/>
      <c r="R8" s="1"/>
    </row>
    <row r="9" spans="1:19" x14ac:dyDescent="0.25">
      <c r="P9" s="1"/>
    </row>
    <row r="10" spans="1:19" x14ac:dyDescent="0.25">
      <c r="E10" s="1"/>
      <c r="F10" s="1"/>
      <c r="H10" s="1"/>
      <c r="I10" s="1"/>
      <c r="J10" s="1"/>
      <c r="L10" s="1"/>
      <c r="M10" s="1"/>
      <c r="N10" s="1"/>
      <c r="P10" s="1"/>
    </row>
    <row r="12" spans="1:19" x14ac:dyDescent="0.25">
      <c r="L12" s="1"/>
    </row>
    <row r="13" spans="1:19" x14ac:dyDescent="0.25">
      <c r="H13" s="1"/>
      <c r="L13" s="1"/>
    </row>
  </sheetData>
  <mergeCells count="9">
    <mergeCell ref="O3:O4"/>
    <mergeCell ref="K1:N1"/>
    <mergeCell ref="A2:N2"/>
    <mergeCell ref="A3:A4"/>
    <mergeCell ref="B3:B4"/>
    <mergeCell ref="C3:C4"/>
    <mergeCell ref="D3:D4"/>
    <mergeCell ref="E3:G3"/>
    <mergeCell ref="H3:N3"/>
  </mergeCells>
  <pageMargins left="0.39370078740157483" right="0" top="0.55118110236220474" bottom="0.78740157480314965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 (2)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проо</cp:lastModifiedBy>
  <cp:lastPrinted>2020-12-24T12:30:18Z</cp:lastPrinted>
  <dcterms:created xsi:type="dcterms:W3CDTF">2017-01-11T06:31:10Z</dcterms:created>
  <dcterms:modified xsi:type="dcterms:W3CDTF">2021-01-14T10:12:05Z</dcterms:modified>
</cp:coreProperties>
</file>