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userNames1.xml" ContentType="application/vnd.openxmlformats-officedocument.spreadsheetml.userNam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мбу СиБ 12.01.19\2021\Нормативы\постановление на 2021_декабрь\"/>
    </mc:Choice>
  </mc:AlternateContent>
  <bookViews>
    <workbookView xWindow="0" yWindow="0" windowWidth="22260" windowHeight="12645"/>
  </bookViews>
  <sheets>
    <sheet name="2021" sheetId="1" r:id="rId1"/>
    <sheet name="2022" sheetId="2" r:id="rId2"/>
    <sheet name="2023" sheetId="3" r:id="rId3"/>
  </sheets>
  <definedNames>
    <definedName name="Z_75354E16_DA2A_4D30_8750_53539EDB65D0_.wvu.Cols" localSheetId="0" hidden="1">'2021'!$O:$O</definedName>
    <definedName name="Z_75354E16_DA2A_4D30_8750_53539EDB65D0_.wvu.PrintArea" localSheetId="2" hidden="1">'2023'!$A$1:$O$12</definedName>
    <definedName name="Z_75354E16_DA2A_4D30_8750_53539EDB65D0_.wvu.Rows" localSheetId="1" hidden="1">'2022'!#REF!,'2022'!#REF!</definedName>
    <definedName name="Z_EA703861_8549_4710_8AD5_C6ED7CB87F85_.wvu.Cols" localSheetId="0" hidden="1">'2021'!$O:$O</definedName>
    <definedName name="Z_EA703861_8549_4710_8AD5_C6ED7CB87F85_.wvu.PrintArea" localSheetId="2" hidden="1">'2023'!$A$1:$O$12</definedName>
    <definedName name="_xlnm.Print_Area" localSheetId="2">'2023'!$A$1:$O$12</definedName>
  </definedNames>
  <calcPr calcId="162913"/>
  <customWorkbookViews>
    <customWorkbookView name="ZAKUP1 - Личное представление" guid="{75354E16-DA2A-4D30-8750-53539EDB65D0}" mergeInterval="0" personalView="1" xWindow="46" yWindow="46" windowWidth="1487" windowHeight="965" activeSheetId="3" showComments="commIndAndComment"/>
    <customWorkbookView name="OBCH2 - Личное представление" guid="{EA703861-8549-4710-8AD5-C6ED7CB87F85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G10" i="3" l="1"/>
  <c r="N11" i="3"/>
  <c r="M11" i="3"/>
  <c r="L11" i="3"/>
  <c r="J11" i="3"/>
  <c r="I11" i="3"/>
  <c r="G11" i="3"/>
  <c r="F11" i="3"/>
  <c r="E11" i="3"/>
  <c r="N10" i="3"/>
  <c r="M10" i="3"/>
  <c r="L10" i="3"/>
  <c r="J10" i="3"/>
  <c r="I10" i="3"/>
  <c r="F10" i="3"/>
  <c r="E10" i="3"/>
  <c r="G9" i="3"/>
  <c r="N9" i="3"/>
  <c r="J9" i="3"/>
  <c r="M9" i="3" l="1"/>
  <c r="L9" i="3"/>
  <c r="I9" i="3"/>
  <c r="F9" i="3"/>
  <c r="E9" i="3"/>
  <c r="N8" i="3"/>
  <c r="I8" i="3"/>
  <c r="J8" i="3"/>
  <c r="M8" i="3"/>
  <c r="L8" i="3"/>
  <c r="G8" i="3"/>
  <c r="F8" i="3"/>
  <c r="E8" i="3"/>
  <c r="N6" i="3"/>
  <c r="M6" i="3"/>
  <c r="L6" i="3"/>
  <c r="J6" i="3"/>
  <c r="I6" i="3"/>
  <c r="G6" i="3"/>
  <c r="F6" i="3"/>
  <c r="E6" i="3"/>
  <c r="O12" i="3"/>
  <c r="P13" i="1"/>
  <c r="D7" i="1" l="1"/>
  <c r="E7" i="1" s="1"/>
  <c r="D6" i="1"/>
  <c r="D12" i="1"/>
  <c r="D11" i="1"/>
  <c r="D10" i="1"/>
  <c r="D9" i="1"/>
  <c r="D8" i="1"/>
  <c r="G11" i="1" l="1"/>
  <c r="E11" i="1"/>
  <c r="J11" i="1"/>
  <c r="N11" i="1"/>
  <c r="L11" i="1"/>
  <c r="I11" i="1"/>
  <c r="M11" i="1"/>
  <c r="F11" i="1"/>
  <c r="E8" i="1"/>
  <c r="I8" i="1"/>
  <c r="J8" i="1"/>
  <c r="N8" i="1"/>
  <c r="G8" i="1"/>
  <c r="F8" i="1"/>
  <c r="L8" i="1"/>
  <c r="M8" i="1"/>
  <c r="I12" i="1"/>
  <c r="J12" i="1"/>
  <c r="L12" i="1"/>
  <c r="N12" i="1"/>
  <c r="G12" i="1"/>
  <c r="M12" i="1"/>
  <c r="F12" i="1"/>
  <c r="E12" i="1"/>
  <c r="J10" i="1"/>
  <c r="G10" i="1"/>
  <c r="I10" i="1"/>
  <c r="M10" i="1"/>
  <c r="F10" i="1"/>
  <c r="N10" i="1"/>
  <c r="L10" i="1"/>
  <c r="E10" i="1"/>
  <c r="N9" i="1"/>
  <c r="I9" i="1"/>
  <c r="J9" i="1"/>
  <c r="M9" i="1"/>
  <c r="G9" i="1"/>
  <c r="E9" i="1"/>
  <c r="L9" i="1"/>
  <c r="F9" i="1"/>
  <c r="J7" i="1"/>
  <c r="I7" i="1"/>
  <c r="M7" i="1"/>
  <c r="G7" i="1"/>
  <c r="L7" i="1"/>
  <c r="F7" i="1"/>
  <c r="N7" i="1"/>
</calcChain>
</file>

<file path=xl/sharedStrings.xml><?xml version="1.0" encoding="utf-8"?>
<sst xmlns="http://schemas.openxmlformats.org/spreadsheetml/2006/main" count="76" uniqueCount="28">
  <si>
    <t>Наименование услуги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</si>
  <si>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</si>
  <si>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</si>
  <si>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</si>
  <si>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</si>
  <si>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</si>
  <si>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</si>
  <si>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</si>
  <si>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</si>
  <si>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</si>
  <si>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</si>
  <si>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</si>
  <si>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</si>
  <si>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Благоустройство дворовых территорий</t>
  </si>
  <si>
    <t>N п/п</t>
  </si>
  <si>
    <t>Благоустройство объектов озеленения</t>
  </si>
  <si>
    <t>Содержание объектов монументального искусства</t>
  </si>
  <si>
    <t>Организация освещения улиц</t>
  </si>
  <si>
    <t xml:space="preserve">Содержание в чистоте территории города </t>
  </si>
  <si>
    <t>Содержание объектов дорожного хозяйства</t>
  </si>
  <si>
    <t>Расчет базовых нормативов затрат на услугу на 2021 год</t>
  </si>
  <si>
    <t>Расчет базовых нормативов затрат на услугу на 2022 год</t>
  </si>
  <si>
    <t>Объем муниципальной услуги, ед.</t>
  </si>
  <si>
    <t>Норматив (на ед. услуги), руб.</t>
  </si>
  <si>
    <t>Сумма финансового обеспечения выполнения муниципального задания, руб.</t>
  </si>
  <si>
    <t>Расчет базовых нормативов затрат на услугу на 2023 год</t>
  </si>
  <si>
    <t>Итого</t>
  </si>
  <si>
    <r>
      <t>Приложение 
к Постановлению администрации
Раменского городского округа 
от _</t>
    </r>
    <r>
      <rPr>
        <u/>
        <sz val="14"/>
        <color theme="1"/>
        <rFont val="Times New Roman"/>
        <family val="1"/>
        <charset val="204"/>
      </rPr>
      <t>29.12.2020</t>
    </r>
    <r>
      <rPr>
        <sz val="14"/>
        <color theme="1"/>
        <rFont val="Times New Roman"/>
        <family val="1"/>
        <charset val="204"/>
      </rPr>
      <t>_____ № _</t>
    </r>
    <r>
      <rPr>
        <u/>
        <sz val="14"/>
        <color theme="1"/>
        <rFont val="Times New Roman"/>
        <family val="1"/>
        <charset val="204"/>
      </rPr>
      <t>12243</t>
    </r>
    <r>
      <rPr>
        <sz val="14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</si>
</sst>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0000000\ _₽_-;\-* #,##0.000000000\ _₽_-;_-* &quot;-&quot;??\ _₽_-;_-@_-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0" applyNumberFormat="1"/>
    <xf numFmtId="43" fontId="4" fillId="0" borderId="0" xfId="1" applyFont="1" applyFill="1" applyBorder="1" applyAlignment="1"/>
    <xf numFmtId="43" fontId="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Border="1"/>
    <xf numFmtId="164" fontId="5" fillId="0" borderId="1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164" fontId="5" fillId="0" borderId="3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top" wrapText="1"/>
    </xf>
    <xf numFmtId="4" fontId="0" fillId="0" borderId="0" xfId="0" applyNumberFormat="1" applyFill="1" applyBorder="1"/>
    <xf numFmtId="43" fontId="0" fillId="0" borderId="0" xfId="0" applyNumberFormat="1" applyFill="1" applyBorder="1"/>
    <xf numFmtId="43" fontId="0" fillId="0" borderId="0" xfId="0" applyNumberFormat="1" applyFill="1"/>
    <xf numFmtId="4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1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166" fontId="5" fillId="0" borderId="3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vertical="center" wrapText="1"/>
    </xf>
    <xf numFmtId="0" fontId="0" fillId="0" borderId="1" xfId="0" applyBorder="1"/>
    <xf numFmtId="0" fontId="5" fillId="0" borderId="3" xfId="1" applyNumberFormat="1" applyFont="1" applyFill="1" applyBorder="1" applyAlignment="1">
      <alignment horizontal="right" vertical="center" wrapText="1"/>
    </xf>
    <xf numFmtId="43" fontId="6" fillId="0" borderId="0" xfId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right" vertical="center" wrapText="1"/>
    </xf>
    <xf numFmtId="4" fontId="0" fillId="0" borderId="1" xfId="0" applyNumberFormat="1" applyBorder="1"/>
    <xf numFmtId="0" fontId="5" fillId="0" borderId="0" xfId="0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78F11A-4838-4C44-A81A-9D9EA38B7A50}" diskRevisions="1" revisionId="208" version="3">
  <header guid="{D178F11A-4838-4C44-A81A-9D9EA38B7A50}" dateTime="2021-01-25T10:35:54" maxSheetId="4" userName="OBCH2" r:id="rId13" minRId="118" maxRId="205">
    <sheetIdMap count="3">
      <sheetId val="1"/>
      <sheetId val="2"/>
      <sheetId val="3"/>
    </sheetIdMap>
  </header>
</header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2" odxf="1" dxf="1">
    <nc r="C23">
      <v>5551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" sId="2" odxf="1" s="1" dxf="1" numFmtId="34">
    <nc r="D23">
      <v>11169.158710142317</v>
    </nc>
    <odxf>
      <numFmt numFmtId="0" formatCode="General"/>
    </odxf>
    <n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="1" sqref="E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F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" sId="2" odxf="1" s="1" dxf="1" numFmtId="34">
    <nc r="G23">
      <v>11169.158710142317</v>
    </nc>
    <odxf>
      <numFmt numFmtId="0" formatCode="General"/>
    </odxf>
    <n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="1" sqref="H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="1" sqref="I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="1" sqref="J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="1" sqref="K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="1" sqref="L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="1" sqref="M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2" s="1" sqref="N23" start="0" length="0">
    <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21" sId="2" odxf="1" s="1" dxf="1" numFmtId="34">
    <nc r="O23">
      <v>62000000</v>
    </nc>
    <odxf>
      <numFmt numFmtId="0" formatCode="General"/>
    </odxf>
    <ndxf>
      <font>
        <sz val="14"/>
        <color theme="1"/>
        <name val="Times New Roman"/>
        <scheme val="none"/>
      </font>
      <numFmt numFmtId="35" formatCode="_-* #,##0.00_-;\-* #,##0.00_-;_-* &quot;-&quot;??_-;_-@_-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D24" start="0" length="0">
    <dxf>
      <numFmt numFmtId="35" formatCode="_-* #,##0.00_-;\-* #,##0.00_-;_-* &quot;-&quot;??_-;_-@_-"/>
    </dxf>
  </rfmt>
  <rfmt sheetId="2" sqref="E24" start="0" length="0">
    <dxf>
      <numFmt numFmtId="35" formatCode="_-* #,##0.00_-;\-* #,##0.00_-;_-* &quot;-&quot;??_-;_-@_-"/>
    </dxf>
  </rfmt>
  <rfmt sheetId="2" sqref="F24" start="0" length="0">
    <dxf>
      <numFmt numFmtId="35" formatCode="_-* #,##0.00_-;\-* #,##0.00_-;_-* &quot;-&quot;??_-;_-@_-"/>
    </dxf>
  </rfmt>
  <rfmt sheetId="2" sqref="G24" start="0" length="0">
    <dxf>
      <numFmt numFmtId="35" formatCode="_-* #,##0.00_-;\-* #,##0.00_-;_-* &quot;-&quot;??_-;_-@_-"/>
    </dxf>
  </rfmt>
  <rfmt sheetId="2" sqref="H24" start="0" length="0">
    <dxf>
      <numFmt numFmtId="35" formatCode="_-* #,##0.00_-;\-* #,##0.00_-;_-* &quot;-&quot;??_-;_-@_-"/>
    </dxf>
  </rfmt>
  <rfmt sheetId="2" sqref="I24" start="0" length="0">
    <dxf>
      <numFmt numFmtId="35" formatCode="_-* #,##0.00_-;\-* #,##0.00_-;_-* &quot;-&quot;??_-;_-@_-"/>
    </dxf>
  </rfmt>
  <rfmt sheetId="2" sqref="J24" start="0" length="0">
    <dxf>
      <numFmt numFmtId="35" formatCode="_-* #,##0.00_-;\-* #,##0.00_-;_-* &quot;-&quot;??_-;_-@_-"/>
    </dxf>
  </rfmt>
  <rfmt sheetId="2" sqref="K24" start="0" length="0">
    <dxf>
      <numFmt numFmtId="35" formatCode="_-* #,##0.00_-;\-* #,##0.00_-;_-* &quot;-&quot;??_-;_-@_-"/>
    </dxf>
  </rfmt>
  <rfmt sheetId="2" sqref="L24" start="0" length="0">
    <dxf>
      <numFmt numFmtId="35" formatCode="_-* #,##0.00_-;\-* #,##0.00_-;_-* &quot;-&quot;??_-;_-@_-"/>
    </dxf>
  </rfmt>
  <rfmt sheetId="2" sqref="M24" start="0" length="0">
    <dxf>
      <numFmt numFmtId="35" formatCode="_-* #,##0.00_-;\-* #,##0.00_-;_-* &quot;-&quot;??_-;_-@_-"/>
    </dxf>
  </rfmt>
  <rfmt sheetId="2" sqref="N24" start="0" length="0">
    <dxf>
      <numFmt numFmtId="35" formatCode="_-* #,##0.00_-;\-* #,##0.00_-;_-* &quot;-&quot;??_-;_-@_-"/>
    </dxf>
  </rfmt>
  <rfmt sheetId="2" sqref="O24" start="0" length="0">
    <dxf>
      <numFmt numFmtId="35" formatCode="_-* #,##0.00_-;\-* #,##0.00_-;_-* &quot;-&quot;??_-;_-@_-"/>
    </dxf>
  </rfmt>
  <rfmt sheetId="2" sqref="D25" start="0" length="0">
    <dxf>
      <numFmt numFmtId="35" formatCode="_-* #,##0.00_-;\-* #,##0.00_-;_-* &quot;-&quot;??_-;_-@_-"/>
    </dxf>
  </rfmt>
  <rfmt sheetId="2" sqref="E25" start="0" length="0">
    <dxf>
      <numFmt numFmtId="35" formatCode="_-* #,##0.00_-;\-* #,##0.00_-;_-* &quot;-&quot;??_-;_-@_-"/>
    </dxf>
  </rfmt>
  <rfmt sheetId="2" sqref="F25" start="0" length="0">
    <dxf>
      <numFmt numFmtId="35" formatCode="_-* #,##0.00_-;\-* #,##0.00_-;_-* &quot;-&quot;??_-;_-@_-"/>
    </dxf>
  </rfmt>
  <rfmt sheetId="2" sqref="G25" start="0" length="0">
    <dxf>
      <numFmt numFmtId="35" formatCode="_-* #,##0.00_-;\-* #,##0.00_-;_-* &quot;-&quot;??_-;_-@_-"/>
    </dxf>
  </rfmt>
  <rfmt sheetId="2" sqref="H25" start="0" length="0">
    <dxf>
      <numFmt numFmtId="35" formatCode="_-* #,##0.00_-;\-* #,##0.00_-;_-* &quot;-&quot;??_-;_-@_-"/>
    </dxf>
  </rfmt>
  <rfmt sheetId="2" sqref="I25" start="0" length="0">
    <dxf>
      <numFmt numFmtId="35" formatCode="_-* #,##0.00_-;\-* #,##0.00_-;_-* &quot;-&quot;??_-;_-@_-"/>
    </dxf>
  </rfmt>
  <rfmt sheetId="2" sqref="J25" start="0" length="0">
    <dxf>
      <numFmt numFmtId="35" formatCode="_-* #,##0.00_-;\-* #,##0.00_-;_-* &quot;-&quot;??_-;_-@_-"/>
    </dxf>
  </rfmt>
  <rfmt sheetId="2" sqref="K25" start="0" length="0">
    <dxf>
      <numFmt numFmtId="35" formatCode="_-* #,##0.00_-;\-* #,##0.00_-;_-* &quot;-&quot;??_-;_-@_-"/>
    </dxf>
  </rfmt>
  <rfmt sheetId="2" sqref="L25" start="0" length="0">
    <dxf>
      <numFmt numFmtId="35" formatCode="_-* #,##0.00_-;\-* #,##0.00_-;_-* &quot;-&quot;??_-;_-@_-"/>
    </dxf>
  </rfmt>
  <rfmt sheetId="2" sqref="M25" start="0" length="0">
    <dxf>
      <numFmt numFmtId="35" formatCode="_-* #,##0.00_-;\-* #,##0.00_-;_-* &quot;-&quot;??_-;_-@_-"/>
    </dxf>
  </rfmt>
  <rfmt sheetId="2" sqref="N25" start="0" length="0">
    <dxf>
      <numFmt numFmtId="35" formatCode="_-* #,##0.00_-;\-* #,##0.00_-;_-* &quot;-&quot;??_-;_-@_-"/>
    </dxf>
  </rfmt>
  <rfmt sheetId="2" sqref="O25" start="0" length="0">
    <dxf>
      <numFmt numFmtId="35" formatCode="_-* #,##0.00_-;\-* #,##0.00_-;_-* &quot;-&quot;??_-;_-@_-"/>
    </dxf>
  </rfmt>
  <rfmt sheetId="2" sqref="D26" start="0" length="0">
    <dxf>
      <numFmt numFmtId="35" formatCode="_-* #,##0.00_-;\-* #,##0.00_-;_-* &quot;-&quot;??_-;_-@_-"/>
    </dxf>
  </rfmt>
  <rfmt sheetId="2" sqref="E26" start="0" length="0">
    <dxf>
      <numFmt numFmtId="35" formatCode="_-* #,##0.00_-;\-* #,##0.00_-;_-* &quot;-&quot;??_-;_-@_-"/>
    </dxf>
  </rfmt>
  <rfmt sheetId="2" sqref="F26" start="0" length="0">
    <dxf>
      <numFmt numFmtId="35" formatCode="_-* #,##0.00_-;\-* #,##0.00_-;_-* &quot;-&quot;??_-;_-@_-"/>
    </dxf>
  </rfmt>
  <rfmt sheetId="2" sqref="G26" start="0" length="0">
    <dxf>
      <numFmt numFmtId="35" formatCode="_-* #,##0.00_-;\-* #,##0.00_-;_-* &quot;-&quot;??_-;_-@_-"/>
    </dxf>
  </rfmt>
  <rfmt sheetId="2" sqref="H26" start="0" length="0">
    <dxf>
      <numFmt numFmtId="35" formatCode="_-* #,##0.00_-;\-* #,##0.00_-;_-* &quot;-&quot;??_-;_-@_-"/>
    </dxf>
  </rfmt>
  <rfmt sheetId="2" sqref="I26" start="0" length="0">
    <dxf>
      <numFmt numFmtId="35" formatCode="_-* #,##0.00_-;\-* #,##0.00_-;_-* &quot;-&quot;??_-;_-@_-"/>
    </dxf>
  </rfmt>
  <rfmt sheetId="2" sqref="J26" start="0" length="0">
    <dxf>
      <numFmt numFmtId="35" formatCode="_-* #,##0.00_-;\-* #,##0.00_-;_-* &quot;-&quot;??_-;_-@_-"/>
    </dxf>
  </rfmt>
  <rfmt sheetId="2" sqref="K26" start="0" length="0">
    <dxf>
      <numFmt numFmtId="35" formatCode="_-* #,##0.00_-;\-* #,##0.00_-;_-* &quot;-&quot;??_-;_-@_-"/>
    </dxf>
  </rfmt>
  <rfmt sheetId="2" sqref="L26" start="0" length="0">
    <dxf>
      <numFmt numFmtId="35" formatCode="_-* #,##0.00_-;\-* #,##0.00_-;_-* &quot;-&quot;??_-;_-@_-"/>
    </dxf>
  </rfmt>
  <rfmt sheetId="2" sqref="M26" start="0" length="0">
    <dxf>
      <numFmt numFmtId="35" formatCode="_-* #,##0.00_-;\-* #,##0.00_-;_-* &quot;-&quot;??_-;_-@_-"/>
    </dxf>
  </rfmt>
  <rfmt sheetId="2" sqref="N26" start="0" length="0">
    <dxf>
      <numFmt numFmtId="35" formatCode="_-* #,##0.00_-;\-* #,##0.00_-;_-* &quot;-&quot;??_-;_-@_-"/>
    </dxf>
  </rfmt>
  <rfmt sheetId="2" sqref="O26" start="0" length="0">
    <dxf>
      <numFmt numFmtId="35" formatCode="_-* #,##0.00_-;\-* #,##0.00_-;_-* &quot;-&quot;??_-;_-@_-"/>
    </dxf>
  </rfmt>
  <rfmt sheetId="2" sqref="D27" start="0" length="0">
    <dxf>
      <numFmt numFmtId="35" formatCode="_-* #,##0.00_-;\-* #,##0.00_-;_-* &quot;-&quot;??_-;_-@_-"/>
    </dxf>
  </rfmt>
  <rfmt sheetId="2" sqref="E27" start="0" length="0">
    <dxf>
      <numFmt numFmtId="35" formatCode="_-* #,##0.00_-;\-* #,##0.00_-;_-* &quot;-&quot;??_-;_-@_-"/>
    </dxf>
  </rfmt>
  <rfmt sheetId="2" sqref="F27" start="0" length="0">
    <dxf>
      <numFmt numFmtId="35" formatCode="_-* #,##0.00_-;\-* #,##0.00_-;_-* &quot;-&quot;??_-;_-@_-"/>
    </dxf>
  </rfmt>
  <rfmt sheetId="2" sqref="G27" start="0" length="0">
    <dxf>
      <numFmt numFmtId="35" formatCode="_-* #,##0.00_-;\-* #,##0.00_-;_-* &quot;-&quot;??_-;_-@_-"/>
    </dxf>
  </rfmt>
  <rfmt sheetId="2" sqref="H27" start="0" length="0">
    <dxf>
      <numFmt numFmtId="35" formatCode="_-* #,##0.00_-;\-* #,##0.00_-;_-* &quot;-&quot;??_-;_-@_-"/>
    </dxf>
  </rfmt>
  <rfmt sheetId="2" sqref="I27" start="0" length="0">
    <dxf>
      <numFmt numFmtId="35" formatCode="_-* #,##0.00_-;\-* #,##0.00_-;_-* &quot;-&quot;??_-;_-@_-"/>
    </dxf>
  </rfmt>
  <rfmt sheetId="2" sqref="J27" start="0" length="0">
    <dxf>
      <numFmt numFmtId="35" formatCode="_-* #,##0.00_-;\-* #,##0.00_-;_-* &quot;-&quot;??_-;_-@_-"/>
    </dxf>
  </rfmt>
  <rfmt sheetId="2" sqref="K27" start="0" length="0">
    <dxf>
      <numFmt numFmtId="35" formatCode="_-* #,##0.00_-;\-* #,##0.00_-;_-* &quot;-&quot;??_-;_-@_-"/>
    </dxf>
  </rfmt>
  <rfmt sheetId="2" sqref="L27" start="0" length="0">
    <dxf>
      <numFmt numFmtId="35" formatCode="_-* #,##0.00_-;\-* #,##0.00_-;_-* &quot;-&quot;??_-;_-@_-"/>
    </dxf>
  </rfmt>
  <rfmt sheetId="2" sqref="M27" start="0" length="0">
    <dxf>
      <numFmt numFmtId="35" formatCode="_-* #,##0.00_-;\-* #,##0.00_-;_-* &quot;-&quot;??_-;_-@_-"/>
    </dxf>
  </rfmt>
  <rfmt sheetId="2" sqref="N27" start="0" length="0">
    <dxf>
      <numFmt numFmtId="35" formatCode="_-* #,##0.00_-;\-* #,##0.00_-;_-* &quot;-&quot;??_-;_-@_-"/>
    </dxf>
  </rfmt>
  <rfmt sheetId="2" sqref="O27" start="0" length="0">
    <dxf>
      <numFmt numFmtId="35" formatCode="_-* #,##0.00_-;\-* #,##0.00_-;_-* &quot;-&quot;??_-;_-@_-"/>
    </dxf>
  </rfmt>
  <rfmt sheetId="2" sqref="D28" start="0" length="0">
    <dxf>
      <numFmt numFmtId="35" formatCode="_-* #,##0.00_-;\-* #,##0.00_-;_-* &quot;-&quot;??_-;_-@_-"/>
    </dxf>
  </rfmt>
  <rfmt sheetId="2" sqref="E28" start="0" length="0">
    <dxf>
      <numFmt numFmtId="35" formatCode="_-* #,##0.00_-;\-* #,##0.00_-;_-* &quot;-&quot;??_-;_-@_-"/>
    </dxf>
  </rfmt>
  <rfmt sheetId="2" sqref="F28" start="0" length="0">
    <dxf>
      <numFmt numFmtId="35" formatCode="_-* #,##0.00_-;\-* #,##0.00_-;_-* &quot;-&quot;??_-;_-@_-"/>
    </dxf>
  </rfmt>
  <rfmt sheetId="2" sqref="G28" start="0" length="0">
    <dxf>
      <numFmt numFmtId="35" formatCode="_-* #,##0.00_-;\-* #,##0.00_-;_-* &quot;-&quot;??_-;_-@_-"/>
    </dxf>
  </rfmt>
  <rfmt sheetId="2" sqref="H28" start="0" length="0">
    <dxf>
      <numFmt numFmtId="35" formatCode="_-* #,##0.00_-;\-* #,##0.00_-;_-* &quot;-&quot;??_-;_-@_-"/>
    </dxf>
  </rfmt>
  <rfmt sheetId="2" sqref="I28" start="0" length="0">
    <dxf>
      <numFmt numFmtId="35" formatCode="_-* #,##0.00_-;\-* #,##0.00_-;_-* &quot;-&quot;??_-;_-@_-"/>
    </dxf>
  </rfmt>
  <rfmt sheetId="2" sqref="J28" start="0" length="0">
    <dxf>
      <numFmt numFmtId="35" formatCode="_-* #,##0.00_-;\-* #,##0.00_-;_-* &quot;-&quot;??_-;_-@_-"/>
    </dxf>
  </rfmt>
  <rfmt sheetId="2" sqref="K28" start="0" length="0">
    <dxf>
      <numFmt numFmtId="35" formatCode="_-* #,##0.00_-;\-* #,##0.00_-;_-* &quot;-&quot;??_-;_-@_-"/>
    </dxf>
  </rfmt>
  <rfmt sheetId="2" sqref="L28" start="0" length="0">
    <dxf>
      <numFmt numFmtId="35" formatCode="_-* #,##0.00_-;\-* #,##0.00_-;_-* &quot;-&quot;??_-;_-@_-"/>
    </dxf>
  </rfmt>
  <rfmt sheetId="2" sqref="M28" start="0" length="0">
    <dxf>
      <numFmt numFmtId="35" formatCode="_-* #,##0.00_-;\-* #,##0.00_-;_-* &quot;-&quot;??_-;_-@_-"/>
    </dxf>
  </rfmt>
  <rfmt sheetId="2" sqref="N28" start="0" length="0">
    <dxf>
      <numFmt numFmtId="35" formatCode="_-* #,##0.00_-;\-* #,##0.00_-;_-* &quot;-&quot;??_-;_-@_-"/>
    </dxf>
  </rfmt>
  <rfmt sheetId="2" sqref="O28" start="0" length="0">
    <dxf>
      <numFmt numFmtId="35" formatCode="_-* #,##0.00_-;\-* #,##0.00_-;_-* &quot;-&quot;??_-;_-@_-"/>
    </dxf>
  </rfmt>
  <rcc rId="122" sId="2" odxf="1" dxf="1">
    <nc r="B28" t="inlineStr">
      <is>
        <t>Содержание объектов дорожного хозяйства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Times New Roman"/>
        <scheme val="none"/>
      </font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" sId="2" odxf="1" dxf="1">
    <nc r="B27" t="inlineStr">
      <is>
        <t>Содержание объектов монументального искусства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Times New Roman"/>
        <scheme val="none"/>
      </font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" sId="2" odxf="1" dxf="1">
    <nc r="B26" t="inlineStr">
      <is>
        <t>Благоустройство объектов озеленения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Times New Roman"/>
        <scheme val="none"/>
      </font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" sId="2" odxf="1" dxf="1">
    <nc r="B25" t="inlineStr">
      <is>
        <t xml:space="preserve">Содержание в чистоте территории города 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Times New Roman"/>
        <scheme val="none"/>
      </font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" sId="2" odxf="1" dxf="1">
    <nc r="B24" t="inlineStr">
      <is>
        <t>Благоустройство дворовых территорий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4"/>
        <color theme="1"/>
        <name val="Times New Roman"/>
        <scheme val="none"/>
      </font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" sId="2" odxf="1" dxf="1">
    <nc r="B23" t="inlineStr">
      <is>
        <t>Организация освещения улиц</t>
      </is>
    </nc>
    <ndxf>
      <font>
        <sz val="14"/>
        <color theme="1"/>
        <name val="Times New Roman"/>
        <scheme val="none"/>
      </font>
      <alignment horizontal="justify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" sId="2" odxf="1" dxf="1">
    <nc r="C24">
      <v>214.68</v>
    </nc>
    <ndxf>
      <font>
        <sz val="14"/>
        <color theme="1"/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" sId="2" odxf="1" dxf="1">
    <nc r="D24">
      <v>111794.298490777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" sId="2" odxf="1" dxf="1">
    <nc r="E24">
      <v>30689.378307295043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" sId="2" odxf="1" dxf="1">
    <nc r="F24">
      <v>57894.794055076251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" sId="2" odxf="1" dxf="1">
    <nc r="G24">
      <v>5404.6682123060173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H24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" sId="2" odxf="1" dxf="1">
    <nc r="I24">
      <v>10540.83108633102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" sId="2" odxf="1" dxf="1">
    <nc r="J24">
      <v>89.027289580498518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K24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5" sId="2" odxf="1" dxf="1">
    <nc r="L24">
      <v>3650.1188728004386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6" sId="2" odxf="1" dxf="1">
    <nc r="M24">
      <v>2492.7641082539585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" sId="2" odxf="1" dxf="1">
    <nc r="N24">
      <v>1032.7165591337837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" sId="2" odxf="1" dxf="1">
    <nc r="O24">
      <v>24000000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9" sId="2" odxf="1" dxf="1">
    <nc r="C25">
      <v>1386053.84</v>
    </nc>
    <ndxf>
      <font>
        <sz val="14"/>
        <color theme="1"/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0" sId="2" odxf="1" dxf="1">
    <nc r="D25">
      <v>236.8995023743089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1" sId="2" odxf="1" dxf="1">
    <nc r="E25">
      <v>118.44975118715445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2" sId="2" odxf="1" dxf="1">
    <nc r="F25">
      <v>28.427940284917067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3" sId="2" odxf="1" dxf="1">
    <nc r="G25">
      <v>16.582965166201625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H25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4" sId="2" odxf="1" dxf="1">
    <nc r="I25">
      <v>43.475796675733172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" sId="2" odxf="1" dxf="1">
    <nc r="J25">
      <v>0.36719422868017881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K25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6" sId="2" odxf="1" dxf="1">
    <nc r="L25">
      <v>15.054963375887329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" sId="2" odxf="1" dxf="1">
    <nc r="M25">
      <v>10.281438403045009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" sId="2" odxf="1" dxf="1">
    <nc r="N25">
      <v>4.2594530526900725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" sId="2" odxf="1" dxf="1">
    <nc r="O25">
      <v>328355464.95999998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" sId="2" odxf="1" dxf="1">
    <nc r="C26">
      <v>3344.2</v>
    </nc>
    <ndxf>
      <font>
        <sz val="14"/>
        <color theme="1"/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" sId="2" odxf="1" dxf="1">
    <nc r="D26">
      <v>1943.6636564798757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" sId="2" odxf="1" dxf="1">
    <nc r="E26">
      <v>616.51506483136507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3" sId="2" odxf="1" dxf="1">
    <nc r="F26">
      <v>900.63648128263651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" sId="2" odxf="1" dxf="1">
    <nc r="G26">
      <v>27.144023326716141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H26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5" sId="2" odxf="1" dxf="1">
    <nc r="I26">
      <v>236.51198529699118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" sId="2" odxf="1" dxf="1">
    <nc r="J26">
      <v>1.8808110162782596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K26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7" sId="2" odxf="1" dxf="1">
    <nc r="L26">
      <v>82.285481962173861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" sId="2" odxf="1" dxf="1">
    <nc r="M26">
      <v>55.954127734278224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" sId="2" odxf="1" dxf="1">
    <nc r="N26">
      <v>22.729934949408683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" sId="2" odxf="1" dxf="1">
    <nc r="O26">
      <v>6500000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" sId="2" odxf="1" dxf="1">
    <nc r="C27">
      <v>1</v>
    </nc>
    <ndxf>
      <font>
        <sz val="14"/>
        <color theme="1"/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" sId="2" odxf="1" dxf="1">
    <nc r="D27">
      <v>780000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" sId="2" odxf="1" dxf="1">
    <nc r="E27">
      <v>23554.050123165242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" sId="2" odxf="1" dxf="1">
    <nc r="F27">
      <v>71299.800372830025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" sId="2" odxf="1" dxf="1">
    <nc r="G27">
      <v>666307.84940549836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H27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" sId="2" odxf="1" dxf="1">
    <nc r="I27">
      <v>11152.273658315766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" sId="2" odxf="1" dxf="1">
    <nc r="J27">
      <v>94.191500492531802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K27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" sId="2" odxf="1" dxf="1">
    <nc r="L27">
      <v>3861.8515201938039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" sId="2" odxf="1" dxf="1">
    <nc r="M27">
      <v>2637.3620137908911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" sId="2" odxf="1" dxf="1">
    <nc r="N27">
      <v>1092.6214057133677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" sId="2" odxf="1" dxf="1">
    <nc r="O27">
      <v>780000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" sId="2" odxf="1" dxf="1">
    <nc r="C28">
      <v>750282.8</v>
    </nc>
    <ndxf>
      <font>
        <sz val="14"/>
        <color theme="1"/>
        <name val="Times New Roman"/>
        <scheme val="none"/>
      </font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" sId="2" odxf="1" dxf="1">
    <nc r="D28">
      <v>15.993969207344216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" sId="2" odxf="1" dxf="1">
    <nc r="E28">
      <v>4.6539371775593041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" sId="2" odxf="1" dxf="1">
    <nc r="F28">
      <v>7.42232465861201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" sId="2" odxf="1" dxf="1">
    <nc r="G28">
      <v>0.78632971056248679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H28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7" sId="2" odxf="1" dxf="1">
    <nc r="I28">
      <v>1.8537755750813663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8" sId="2" odxf="1" dxf="1">
    <nc r="J28">
      <v>1.5656888303052081E-2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K28" start="0" length="0">
    <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" sId="2" odxf="1" dxf="1">
    <nc r="L28">
      <v>0.64193242042513521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" sId="2" odxf="1" dxf="1">
    <nc r="M28">
      <v>0.43839287248545822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" sId="2" odxf="1" dxf="1">
    <nc r="N28">
      <v>0.18161990431540392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" sId="2" odxf="1" dxf="1">
    <nc r="O28">
      <v>12000000</v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A23:A28" start="0" length="0">
    <dxf>
      <border>
        <left style="thin">
          <color indexed="64"/>
        </left>
      </border>
    </dxf>
  </rfmt>
  <rfmt sheetId="2" sqref="A23" start="0" length="0">
    <dxf>
      <border>
        <top style="thin">
          <color indexed="64"/>
        </top>
      </border>
    </dxf>
  </rfmt>
  <rfmt sheetId="2" sqref="A28" start="0" length="0">
    <dxf>
      <border>
        <bottom style="thin">
          <color indexed="64"/>
        </bottom>
      </border>
    </dxf>
  </rfmt>
  <rfmt sheetId="2" sqref="A23:A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83" sId="2" odxf="1" dxf="1">
    <nc r="A23">
      <v>1</v>
    </nc>
    <ndxf>
      <font>
        <sz val="14"/>
        <color theme="1"/>
        <name val="Times New Roman"/>
        <scheme val="none"/>
      </font>
      <alignment horizontal="center" vertical="center" wrapText="1" readingOrder="0"/>
    </ndxf>
  </rcc>
  <rcc rId="184" sId="2" odxf="1" dxf="1">
    <nc r="A24">
      <v>2</v>
    </nc>
    <ndxf>
      <font>
        <sz val="14"/>
        <color theme="1"/>
        <name val="Times New Roman"/>
        <scheme val="none"/>
      </font>
      <alignment horizontal="center" vertical="center" wrapText="1" readingOrder="0"/>
    </ndxf>
  </rcc>
  <rcc rId="185" sId="2" odxf="1" dxf="1">
    <nc r="A25">
      <v>3</v>
    </nc>
    <ndxf>
      <font>
        <sz val="14"/>
        <color theme="1"/>
        <name val="Times New Roman"/>
        <scheme val="none"/>
      </font>
      <alignment horizontal="center" vertical="center" wrapText="1" readingOrder="0"/>
    </ndxf>
  </rcc>
  <rcc rId="186" sId="2" odxf="1" dxf="1">
    <nc r="A26">
      <v>4</v>
    </nc>
    <ndxf>
      <font>
        <sz val="14"/>
        <color theme="1"/>
        <name val="Times New Roman"/>
        <scheme val="none"/>
      </font>
      <alignment horizontal="center" vertical="center" wrapText="1" readingOrder="0"/>
    </ndxf>
  </rcc>
  <rcc rId="187" sId="2" odxf="1" dxf="1">
    <nc r="A27">
      <v>5</v>
    </nc>
    <ndxf>
      <font>
        <sz val="14"/>
        <color theme="1"/>
        <name val="Times New Roman"/>
        <scheme val="none"/>
      </font>
      <alignment horizontal="center" vertical="center" wrapText="1" readingOrder="0"/>
    </ndxf>
  </rcc>
  <rcc rId="188" sId="2" odxf="1" dxf="1">
    <nc r="A28">
      <v>6</v>
    </nc>
    <ndxf>
      <font>
        <sz val="14"/>
        <color theme="1"/>
        <name val="Times New Roman"/>
        <scheme val="none"/>
      </font>
      <alignment horizontal="center" vertical="center" wrapText="1" readingOrder="0"/>
    </ndxf>
  </rcc>
  <rrc rId="189" sId="2" ref="A5:XFD5" action="deleteRow">
    <undo index="0" exp="area" dr="O5:O17" r="O18" sId="2"/>
    <undo index="8" exp="area" ref3D="1" dr="$A$16:$XFD$16" dn="Z_EA703861_8549_4710_8AD5_C6ED7CB87F85_.wvu.Rows" sId="2"/>
    <undo index="6" exp="area" ref3D="1" dr="$A$14:$XFD$14" dn="Z_EA703861_8549_4710_8AD5_C6ED7CB87F85_.wvu.Rows" sId="2"/>
    <undo index="4" exp="area" ref3D="1" dr="$A$12:$XFD$12" dn="Z_EA703861_8549_4710_8AD5_C6ED7CB87F85_.wvu.Rows" sId="2"/>
    <undo index="2" exp="area" ref3D="1" dr="$A$10:$XFD$10" dn="Z_EA703861_8549_4710_8AD5_C6ED7CB87F85_.wvu.Rows" sId="2"/>
    <undo index="1" exp="area" ref3D="1" dr="$A$6:$XFD$7" dn="Z_EA703861_8549_4710_8AD5_C6ED7CB87F85_.wvu.Rows" sId="2"/>
    <undo index="2" exp="area" ref3D="1" dr="$A$10:$XFD$10" dn="Z_75354E16_DA2A_4D30_8750_53539EDB65D0_.wvu.Rows" sId="2"/>
    <undo index="1" exp="area" ref3D="1" dr="$A$6:$XFD$6" dn="Z_75354E16_DA2A_4D30_8750_53539EDB65D0_.wvu.Rows" sId="2"/>
    <rfmt sheetId="2" xfDxf="1" sqref="A5:XFD5" start="0" length="0"/>
    <rcc rId="0" sId="2" dxf="1">
      <nc r="A5">
        <v>1</v>
      </nc>
      <n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B5" t="inlineStr">
        <is>
          <t>Организация освещения улиц</t>
        </is>
      </nc>
      <ndxf>
        <font>
          <sz val="14"/>
          <color theme="1"/>
          <name val="Times New Roman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C5">
        <v>5551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D5">
        <v>11169.158710142317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E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F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34">
      <nc r="G5">
        <v>11169.158710142317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I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J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L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M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N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2" s="1" dxf="1" numFmtId="34">
      <nc r="O5">
        <v>62000000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P5" start="0" length="0">
      <dxf>
        <numFmt numFmtId="164" formatCode="_-* #,##0.00\ _₽_-;\-* #,##0.00\ _₽_-;_-* &quot;-&quot;??\ _₽_-;_-@_-"/>
      </dxf>
    </rfmt>
    <rfmt sheetId="2" sqref="Q5" start="0" length="0">
      <dxf/>
    </rfmt>
    <rfmt sheetId="2" sqref="R5" start="0" length="0">
      <dxf/>
    </rfmt>
  </rrc>
  <rrc rId="190" sId="2" ref="A5:XFD5" action="deleteRow">
    <undo index="0" exp="area" dr="O5:O16" r="O17" sId="2"/>
    <undo index="1" exp="ref" v="1" dr="N5" r="N7" sId="2"/>
    <undo index="1" exp="ref" v="1" dr="M5" r="M7" sId="2"/>
    <undo index="1" exp="ref" v="1" dr="L5" r="L7" sId="2"/>
    <undo index="1" exp="ref" v="1" dr="J5" r="J7" sId="2"/>
    <undo index="1" exp="ref" v="1" dr="I5" r="I7" sId="2"/>
    <undo index="1" exp="ref" v="1" dr="G5" r="G7" sId="2"/>
    <undo index="1" exp="ref" v="1" dr="F5" r="F7" sId="2"/>
    <undo index="1" exp="ref" v="1" dr="E5" r="E7" sId="2"/>
    <undo index="8" exp="area" ref3D="1" dr="$A$15:$XFD$15" dn="Z_EA703861_8549_4710_8AD5_C6ED7CB87F85_.wvu.Rows" sId="2"/>
    <undo index="6" exp="area" ref3D="1" dr="$A$13:$XFD$13" dn="Z_EA703861_8549_4710_8AD5_C6ED7CB87F85_.wvu.Rows" sId="2"/>
    <undo index="4" exp="area" ref3D="1" dr="$A$11:$XFD$11" dn="Z_EA703861_8549_4710_8AD5_C6ED7CB87F85_.wvu.Rows" sId="2"/>
    <undo index="2" exp="area" ref3D="1" dr="$A$9:$XFD$9" dn="Z_EA703861_8549_4710_8AD5_C6ED7CB87F85_.wvu.Rows" sId="2"/>
    <undo index="1" exp="area" ref3D="1" dr="$A$5:$XFD$6" dn="Z_EA703861_8549_4710_8AD5_C6ED7CB87F85_.wvu.Rows" sId="2"/>
    <undo index="2" exp="area" ref3D="1" dr="$A$9:$XFD$9" dn="Z_75354E16_DA2A_4D30_8750_53539EDB65D0_.wvu.Rows" sId="2"/>
    <undo index="1" exp="area" ref3D="1" dr="$A$5:$XFD$5" dn="Z_75354E16_DA2A_4D30_8750_53539EDB65D0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5" start="0" length="0">
      <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E5">
        <v>0.27451648895875408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F5">
        <v>0.51786893282265689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G5">
        <v>4.8344757159077309E-2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2" s="1" dxf="1" numFmtId="4">
      <nc r="I5">
        <v>9.4287734067230955E-2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s="1" dxf="1" numFmtId="4">
      <nc r="J5">
        <v>7.9634910529755899E-4</v>
      </nc>
      <ndxf>
        <font>
          <sz val="14"/>
          <color theme="1"/>
          <name val="Times New Roman"/>
          <scheme val="none"/>
        </font>
        <numFmt numFmtId="168" formatCode="0.0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2" s="1" dxf="1" numFmtId="4">
      <nc r="L5">
        <v>3.2650313317199912E-2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s="1" dxf="1" numFmtId="4">
      <nc r="M5">
        <v>2.2297774948331652E-2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s="1" dxf="1" numFmtId="4">
      <nc r="N5">
        <v>9.2376496214516927E-3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O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5" start="0" length="0">
      <dxf>
        <numFmt numFmtId="164" formatCode="_-* #,##0.00\ _₽_-;\-* #,##0.00\ _₽_-;_-* &quot;-&quot;??\ _₽_-;_-@_-"/>
      </dxf>
    </rfmt>
    <rfmt sheetId="2" sqref="Q5" start="0" length="0">
      <dxf/>
    </rfmt>
    <rfmt sheetId="2" sqref="R5" start="0" length="0">
      <dxf/>
    </rfmt>
  </rrc>
  <rrc rId="191" sId="2" ref="A5:XFD5" action="deleteRow">
    <undo index="0" exp="area" dr="O5:O15" r="O16" sId="2"/>
    <undo index="8" exp="area" ref3D="1" dr="$A$14:$XFD$14" dn="Z_EA703861_8549_4710_8AD5_C6ED7CB87F85_.wvu.Rows" sId="2"/>
    <undo index="6" exp="area" ref3D="1" dr="$A$12:$XFD$12" dn="Z_EA703861_8549_4710_8AD5_C6ED7CB87F85_.wvu.Rows" sId="2"/>
    <undo index="4" exp="area" ref3D="1" dr="$A$10:$XFD$10" dn="Z_EA703861_8549_4710_8AD5_C6ED7CB87F85_.wvu.Rows" sId="2"/>
    <undo index="2" exp="area" ref3D="1" dr="$A$8:$XFD$8" dn="Z_EA703861_8549_4710_8AD5_C6ED7CB87F85_.wvu.Rows" sId="2"/>
    <undo index="1" exp="area" ref3D="1" dr="$A$5:$XFD$5" dn="Z_EA703861_8549_4710_8AD5_C6ED7CB87F85_.wvu.Rows" sId="2"/>
    <undo index="2" exp="area" ref3D="1" dr="$A$8:$XFD$8" dn="Z_75354E16_DA2A_4D30_8750_53539EDB65D0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5" start="0" length="0">
      <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E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F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G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H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I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J5" start="0" length="0">
      <dxf>
        <font>
          <sz val="14"/>
          <color theme="1"/>
          <name val="Times New Roman"/>
          <scheme val="none"/>
        </font>
        <numFmt numFmtId="168" formatCode="0.0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K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L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M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N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O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P5" start="0" length="0">
      <dxf>
        <numFmt numFmtId="164" formatCode="_-* #,##0.00\ _₽_-;\-* #,##0.00\ _₽_-;_-* &quot;-&quot;??\ _₽_-;_-@_-"/>
      </dxf>
    </rfmt>
    <rfmt sheetId="2" sqref="Q5" start="0" length="0">
      <dxf/>
    </rfmt>
    <rfmt sheetId="2" sqref="R5" start="0" length="0">
      <dxf/>
    </rfmt>
  </rrc>
  <rrc rId="192" sId="2" ref="A5:XFD5" action="deleteRow">
    <undo index="0" exp="area" dr="O5:O14" r="O15" sId="2"/>
    <undo index="8" exp="area" ref3D="1" dr="$A$13:$XFD$13" dn="Z_EA703861_8549_4710_8AD5_C6ED7CB87F85_.wvu.Rows" sId="2"/>
    <undo index="6" exp="area" ref3D="1" dr="$A$11:$XFD$11" dn="Z_EA703861_8549_4710_8AD5_C6ED7CB87F85_.wvu.Rows" sId="2"/>
    <undo index="4" exp="area" ref3D="1" dr="$A$9:$XFD$9" dn="Z_EA703861_8549_4710_8AD5_C6ED7CB87F85_.wvu.Rows" sId="2"/>
    <undo index="2" exp="area" ref3D="1" dr="$A$7:$XFD$7" dn="Z_EA703861_8549_4710_8AD5_C6ED7CB87F85_.wvu.Rows" sId="2"/>
    <undo index="2" exp="area" ref3D="1" dr="$A$7:$XFD$7" dn="Z_75354E16_DA2A_4D30_8750_53539EDB65D0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C5">
        <v>214.68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D5">
        <v>111794.298490777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E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F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I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J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L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M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N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O5">
        <v>24000000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Q5" start="0" length="0">
      <dxf/>
    </rfmt>
    <rfmt sheetId="2" sqref="R5" start="0" length="0">
      <dxf/>
    </rfmt>
  </rrc>
  <rrc rId="193" sId="2" ref="A5:XFD5" action="deleteRow">
    <undo index="0" exp="area" dr="O5:O13" r="O14" sId="2"/>
    <undo index="8" exp="area" ref3D="1" dr="$A$12:$XFD$12" dn="Z_EA703861_8549_4710_8AD5_C6ED7CB87F85_.wvu.Rows" sId="2"/>
    <undo index="6" exp="area" ref3D="1" dr="$A$10:$XFD$10" dn="Z_EA703861_8549_4710_8AD5_C6ED7CB87F85_.wvu.Rows" sId="2"/>
    <undo index="4" exp="area" ref3D="1" dr="$A$8:$XFD$8" dn="Z_EA703861_8549_4710_8AD5_C6ED7CB87F85_.wvu.Rows" sId="2"/>
    <undo index="2" exp="area" ref3D="1" dr="$A$6:$XFD$6" dn="Z_EA703861_8549_4710_8AD5_C6ED7CB87F85_.wvu.Rows" sId="2"/>
    <undo index="2" exp="area" ref3D="1" dr="$A$6:$XFD$6" dn="Z_75354E16_DA2A_4D30_8750_53539EDB65D0_.wvu.Rows" sId="2"/>
    <rfmt sheetId="2" xfDxf="1" sqref="A5:XFD5" start="0" length="0"/>
    <rcc rId="0" sId="2" dxf="1">
      <nc r="A5">
        <v>2</v>
      </nc>
      <n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Благоустройство дворовых территорий</t>
        </is>
      </nc>
      <n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">
        <v>0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E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F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G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I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J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L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M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N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34">
      <nc r="O5">
        <v>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Q5" start="0" length="0">
      <dxf/>
    </rfmt>
    <rfmt sheetId="2" sqref="R5" start="0" length="0">
      <dxf/>
    </rfmt>
  </rrc>
  <rrc rId="194" sId="2" ref="A5:XFD5" action="deleteRow">
    <undo index="0" exp="area" dr="O5:O12" r="O13" sId="2"/>
    <undo index="1" exp="ref" v="1" dr="N5" r="N6" sId="2"/>
    <undo index="1" exp="ref" v="1" dr="M5" r="M6" sId="2"/>
    <undo index="1" exp="ref" v="1" dr="L5" r="L6" sId="2"/>
    <undo index="1" exp="ref" v="1" dr="J5" r="J6" sId="2"/>
    <undo index="1" exp="ref" v="1" dr="I5" r="I6" sId="2"/>
    <undo index="1" exp="ref" v="1" dr="G5" r="G6" sId="2"/>
    <undo index="1" exp="ref" v="1" dr="F5" r="F6" sId="2"/>
    <undo index="1" exp="ref" v="1" dr="E5" r="E6" sId="2"/>
    <undo index="8" exp="area" ref3D="1" dr="$A$11:$XFD$11" dn="Z_EA703861_8549_4710_8AD5_C6ED7CB87F85_.wvu.Rows" sId="2"/>
    <undo index="6" exp="area" ref3D="1" dr="$A$9:$XFD$9" dn="Z_EA703861_8549_4710_8AD5_C6ED7CB87F85_.wvu.Rows" sId="2"/>
    <undo index="4" exp="area" ref3D="1" dr="$A$7:$XFD$7" dn="Z_EA703861_8549_4710_8AD5_C6ED7CB87F85_.wvu.Rows" sId="2"/>
    <undo index="2" exp="area" ref3D="1" dr="$A$5:$XFD$5" dn="Z_EA703861_8549_4710_8AD5_C6ED7CB87F85_.wvu.Rows" sId="2"/>
    <undo index="2" exp="area" ref3D="1" dr="$A$5:$XFD$5" dn="Z_75354E16_DA2A_4D30_8750_53539EDB65D0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E5">
        <v>0.5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F5">
        <v>0.12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G5">
        <v>7.0000000000000007E-2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I5">
        <v>0.18352000000000002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J5">
        <v>1.5500000000000002E-3</v>
      </nc>
      <ndxf>
        <font>
          <sz val="14"/>
          <color theme="1"/>
          <name val="Times New Roman"/>
          <scheme val="none"/>
        </font>
        <numFmt numFmtId="168" formatCode="0.0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L5">
        <v>6.3549999999999995E-2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M5">
        <v>4.3400000000000008E-2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N5">
        <v>1.7979999999999993E-2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O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Q5" start="0" length="0">
      <dxf/>
    </rfmt>
    <rfmt sheetId="2" sqref="R5" start="0" length="0">
      <dxf/>
    </rfmt>
  </rrc>
  <rrc rId="195" sId="2" ref="A5:XFD5" action="deleteRow">
    <undo index="0" exp="area" dr="O5:O11" r="O12" sId="2"/>
    <undo index="8" exp="area" ref3D="1" dr="$A$10:$XFD$10" dn="Z_EA703861_8549_4710_8AD5_C6ED7CB87F85_.wvu.Rows" sId="2"/>
    <undo index="6" exp="area" ref3D="1" dr="$A$8:$XFD$8" dn="Z_EA703861_8549_4710_8AD5_C6ED7CB87F85_.wvu.Rows" sId="2"/>
    <undo index="4" exp="area" ref3D="1" dr="$A$6:$XFD$6" dn="Z_EA703861_8549_4710_8AD5_C6ED7CB87F85_.wvu.Rows" sId="2"/>
    <rfmt sheetId="2" xfDxf="1" sqref="A5:XFD5" start="0" length="0"/>
    <rcc rId="0" sId="2" dxf="1">
      <nc r="A5">
        <v>3</v>
      </nc>
      <n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 xml:space="preserve">Содержание в чистоте территории города </t>
        </is>
      </nc>
      <n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">
        <v>1386053.84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D5">
        <v>236.8995023743089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E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F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I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J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L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M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N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O5">
        <v>328355464.95999998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Q5" start="0" length="0">
      <dxf/>
    </rfmt>
    <rfmt sheetId="2" sqref="R5" start="0" length="0">
      <dxf/>
    </rfmt>
  </rrc>
  <rrc rId="196" sId="2" ref="A5:XFD5" action="deleteRow">
    <undo index="0" exp="area" dr="O5:O10" r="O11" sId="2"/>
    <undo index="1" exp="ref" v="1" dr="N5" r="N6" sId="2"/>
    <undo index="1" exp="ref" v="1" dr="M5" r="M6" sId="2"/>
    <undo index="1" exp="ref" v="1" dr="L5" r="L6" sId="2"/>
    <undo index="1" exp="ref" v="1" dr="J5" r="J6" sId="2"/>
    <undo index="1" exp="ref" v="1" dr="I5" r="I6" sId="2"/>
    <undo index="1" exp="ref" v="1" dr="G5" r="G6" sId="2"/>
    <undo index="1" exp="ref" v="1" dr="F5" r="F6" sId="2"/>
    <undo index="1" exp="ref" v="1" dr="E5" r="E6" sId="2"/>
    <undo index="8" exp="area" ref3D="1" dr="$A$9:$XFD$9" dn="Z_EA703861_8549_4710_8AD5_C6ED7CB87F85_.wvu.Rows" sId="2"/>
    <undo index="6" exp="area" ref3D="1" dr="$A$7:$XFD$7" dn="Z_EA703861_8549_4710_8AD5_C6ED7CB87F85_.wvu.Rows" sId="2"/>
    <undo index="4" exp="area" ref3D="1" dr="$A$5:$XFD$5" dn="Z_EA703861_8549_4710_8AD5_C6ED7CB87F85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E5">
        <v>0.3171922584321617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F5">
        <v>0.46337054164698349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G5">
        <v>1.3965391201416018E-2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I5">
        <v>0.12168359711233813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J5">
        <v>9.6766280009811623E-4</v>
      </nc>
      <ndxf>
        <font>
          <sz val="14"/>
          <color theme="1"/>
          <name val="Times New Roman"/>
          <scheme val="none"/>
        </font>
        <numFmt numFmtId="168" formatCode="0.0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L5">
        <v>4.2335247504292586E-2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M5">
        <v>2.8787968302918958E-2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N5">
        <v>1.1853869301201924E-2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O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Q5" start="0" length="0">
      <dxf/>
    </rfmt>
    <rfmt sheetId="2" sqref="R5" start="0" length="0">
      <dxf/>
    </rfmt>
  </rrc>
  <rrc rId="197" sId="2" ref="A5:XFD5" action="deleteRow">
    <undo index="0" exp="area" dr="O5:O9" r="O10" sId="2"/>
    <undo index="8" exp="area" ref3D="1" dr="$A$8:$XFD$8" dn="Z_EA703861_8549_4710_8AD5_C6ED7CB87F85_.wvu.Rows" sId="2"/>
    <undo index="6" exp="area" ref3D="1" dr="$A$6:$XFD$6" dn="Z_EA703861_8549_4710_8AD5_C6ED7CB87F85_.wvu.Rows" sId="2"/>
    <rfmt sheetId="2" xfDxf="1" sqref="A5:XFD5" start="0" length="0"/>
    <rcc rId="0" sId="2" dxf="1">
      <nc r="A5">
        <v>4</v>
      </nc>
      <n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Благоустройство объектов озеленения</t>
        </is>
      </nc>
      <n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">
        <v>3344.2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D5">
        <v>1943.6636564798757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E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F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I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J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L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M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N5">
        <f>D5*#REF!-0.31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O5">
        <v>6500000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P5" start="0" length="0">
      <dxf>
        <numFmt numFmtId="35" formatCode="_-* #,##0.00_-;\-* #,##0.00_-;_-* &quot;-&quot;??_-;_-@_-"/>
      </dxf>
    </rfmt>
    <rfmt sheetId="2" sqref="Q5" start="0" length="0">
      <dxf>
        <numFmt numFmtId="164" formatCode="_-* #,##0.00\ _₽_-;\-* #,##0.00\ _₽_-;_-* &quot;-&quot;??\ _₽_-;_-@_-"/>
      </dxf>
    </rfmt>
    <rfmt sheetId="2" sqref="R5" start="0" length="0">
      <dxf>
        <numFmt numFmtId="165" formatCode="_-* #,##0.00000000\ _₽_-;\-* #,##0.00000000\ _₽_-;_-* &quot;-&quot;??\ _₽_-;_-@_-"/>
      </dxf>
    </rfmt>
  </rrc>
  <rrc rId="198" sId="2" ref="A5:XFD5" action="deleteRow">
    <undo index="0" exp="area" dr="O5:O8" r="O9" sId="2"/>
    <undo index="1" exp="ref" v="1" dr="N5" r="N6" sId="2"/>
    <undo index="1" exp="ref" v="1" dr="M5" r="M6" sId="2"/>
    <undo index="1" exp="ref" v="1" dr="L5" r="L6" sId="2"/>
    <undo index="1" exp="ref" v="1" dr="J5" r="J6" sId="2"/>
    <undo index="1" exp="ref" v="1" dr="I5" r="I6" sId="2"/>
    <undo index="1" exp="ref" v="1" dr="G5" r="G6" sId="2"/>
    <undo index="1" exp="ref" v="1" dr="F5" r="F6" sId="2"/>
    <undo index="1" exp="ref" v="1" dr="E5" r="E6" sId="2"/>
    <undo index="8" exp="area" ref3D="1" dr="$A$7:$XFD$7" dn="Z_EA703861_8549_4710_8AD5_C6ED7CB87F85_.wvu.Rows" sId="2"/>
    <undo index="6" exp="area" ref3D="1" dr="$A$5:$XFD$5" dn="Z_EA703861_8549_4710_8AD5_C6ED7CB87F85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E5">
        <v>3.0197500157904154E-2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F5">
        <v>9.1410000477987211E-2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G5">
        <v>0.85424083257115169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I5">
        <v>1.4297786741430469E-2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J5">
        <v>1.2075833396478436E-4</v>
      </nc>
      <ndxf>
        <font>
          <sz val="14"/>
          <color theme="1"/>
          <name val="Times New Roman"/>
          <scheme val="none"/>
        </font>
        <numFmt numFmtId="168" formatCode="0.0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L5">
        <v>4.9510916925561586E-3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M5">
        <v>3.3812333510139627E-3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N5">
        <v>1.4007966739914971E-3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O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Q5" start="0" length="0">
      <dxf/>
    </rfmt>
    <rfmt sheetId="2" sqref="R5" start="0" length="0">
      <dxf>
        <numFmt numFmtId="165" formatCode="_-* #,##0.00000000\ _₽_-;\-* #,##0.00000000\ _₽_-;_-* &quot;-&quot;??\ _₽_-;_-@_-"/>
      </dxf>
    </rfmt>
  </rrc>
  <rrc rId="199" sId="2" ref="A5:XFD5" action="deleteRow">
    <undo index="0" exp="area" dr="O5:O7" r="O8" sId="2"/>
    <undo index="8" exp="area" ref3D="1" dr="$A$6:$XFD$6" dn="Z_EA703861_8549_4710_8AD5_C6ED7CB87F85_.wvu.Rows" sId="2"/>
    <rfmt sheetId="2" xfDxf="1" sqref="A5:XFD5" start="0" length="0"/>
    <rcc rId="0" sId="2" dxf="1">
      <nc r="A5">
        <v>5</v>
      </nc>
      <n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Содержание объектов монументального искусства</t>
        </is>
      </nc>
      <n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">
        <v>1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D5">
        <v>780000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E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F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I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J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L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M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N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O5">
        <v>780000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0" sId="2" ref="A5:XFD5" action="deleteRow">
    <undo index="0" exp="area" dr="O5:O6" r="O7" sId="2"/>
    <undo index="1" exp="ref" v="1" dr="N5" r="N6" sId="2"/>
    <undo index="1" exp="ref" v="1" dr="M5" r="M6" sId="2"/>
    <undo index="1" exp="ref" v="1" dr="L5" r="L6" sId="2"/>
    <undo index="1" exp="ref" v="1" dr="J5" r="J6" sId="2"/>
    <undo index="1" exp="ref" v="1" dr="I5" r="I6" sId="2"/>
    <undo index="1" exp="ref" v="1" dr="G5" r="G6" sId="2"/>
    <undo index="1" exp="ref" v="1" dr="F5" r="F6" sId="2"/>
    <undo index="1" exp="ref" v="1" dr="E5" r="E6" sId="2"/>
    <undo index="8" exp="area" ref3D="1" dr="$A$5:$XFD$5" dn="Z_EA703861_8549_4710_8AD5_C6ED7CB87F85_.wvu.Rows" sId="2"/>
    <rfmt sheetId="2" xfDxf="1" sqref="A5:XFD5" start="0" length="0"/>
    <rfmt sheetId="2" sqref="A5" start="0" length="0">
      <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" start="0" length="0">
      <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E5">
        <v>0.29098075138360768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F5">
        <v>0.46407021061437193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G5">
        <v>4.9164138080334353E-2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Calibri"/>
          <scheme val="minor"/>
        </font>
        <numFmt numFmtId="2" formatCode="0.00"/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I5">
        <v>0.11590466075363814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J5">
        <v>9.789244996084303E-4</v>
      </nc>
      <ndxf>
        <font>
          <sz val="14"/>
          <color theme="1"/>
          <name val="Times New Roman"/>
          <scheme val="none"/>
        </font>
        <numFmt numFmtId="168" formatCode="0.0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L5">
        <v>4.0135904483945641E-2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M5">
        <v>2.7409885989036049E-2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N5">
        <v>1.1355524195457779E-2</v>
      </nc>
      <ndxf>
        <font>
          <sz val="14"/>
          <color theme="1"/>
          <name val="Times New Roman"/>
          <scheme val="none"/>
        </font>
        <numFmt numFmtId="2" formatCode="0.00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O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" sId="2" ref="A5:XFD5" action="deleteRow">
    <undo index="0" exp="area" dr="O5" r="O6" sId="2"/>
    <rfmt sheetId="2" xfDxf="1" sqref="A5:XFD5" start="0" length="0"/>
    <rcc rId="0" sId="2" dxf="1">
      <nc r="A5">
        <v>6</v>
      </nc>
      <ndxf>
        <font>
          <sz val="14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" t="inlineStr">
        <is>
          <t>Содержание объектов дорожного хозяйства</t>
        </is>
      </nc>
      <n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">
        <v>750282.8</v>
      </nc>
      <ndxf>
        <font>
          <sz val="14"/>
          <color theme="1"/>
          <name val="Times New Roman"/>
          <scheme val="none"/>
        </font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D5">
        <v>15.993969207344216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E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F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H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I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J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K5" start="0" length="0">
      <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>
      <nc r="L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M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N5">
        <f>D5*#REF!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34">
      <nc r="O5">
        <v>12000000</v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" sId="2" ref="A5:XFD5" action="deleteRow">
    <rfmt sheetId="2" xfDxf="1" sqref="A5:XFD5" start="0" length="0"/>
    <rfmt sheetId="2" sqref="A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sz val="14"/>
          <color theme="1"/>
          <name val="Times New Roman"/>
          <scheme val="none"/>
        </font>
        <numFmt numFmtId="3" formatCode="#,##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N5" t="inlineStr">
        <is>
          <t>Итого</t>
        </is>
      </nc>
      <ndxf>
        <font>
          <sz val="14"/>
          <color theme="1"/>
          <name val="Times New Roman"/>
          <scheme val="none"/>
        </font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O5">
        <f>SUM(#REF!)</f>
      </nc>
      <ndxf>
        <font>
          <sz val="14"/>
          <color theme="1"/>
          <name val="Times New Roman"/>
          <scheme val="none"/>
        </font>
        <numFmt numFmtId="35" formatCode="_-* #,##0.00_-;\-* #,##0.00_-;_-* &quot;-&quot;??_-;_-@_-"/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m rId="203" sheetId="2" source="A9:O14" destination="A5:O10" sourceSheetId="2">
    <rfmt sheetId="2" sqref="C5" start="0" length="0">
      <dxf/>
    </rfmt>
    <rfmt sheetId="2" s="1" sqref="D5" start="0" length="0">
      <dxf>
        <font>
          <sz val="10"/>
          <color theme="1"/>
          <name val="Times New Roman"/>
          <scheme val="none"/>
        </font>
        <numFmt numFmtId="4" formatCode="#,##0.00"/>
        <alignment vertical="center" wrapText="1" readingOrder="0"/>
      </dxf>
    </rfmt>
    <rfmt sheetId="2" s="1" sqref="F5" start="0" length="0">
      <dxf>
        <font>
          <sz val="10"/>
          <color theme="1"/>
          <name val="Times New Roman"/>
          <scheme val="none"/>
        </font>
        <numFmt numFmtId="4" formatCode="#,##0.00"/>
        <alignment vertical="center" wrapText="1" readingOrder="0"/>
      </dxf>
    </rfmt>
    <rfmt sheetId="2" s="1" sqref="H5" start="0" length="0">
      <dxf>
        <font>
          <sz val="10"/>
          <color theme="1"/>
          <name val="Times New Roman"/>
          <scheme val="none"/>
        </font>
        <numFmt numFmtId="4" formatCode="#,##0.00"/>
        <alignment vertical="center" readingOrder="0"/>
      </dxf>
    </rfmt>
    <rfmt sheetId="2" s="1" sqref="I5" start="0" length="0">
      <dxf>
        <font>
          <sz val="10"/>
          <color theme="1"/>
          <name val="Times New Roman"/>
          <scheme val="none"/>
        </font>
        <numFmt numFmtId="4" formatCode="#,##0.00"/>
        <alignment vertical="center" readingOrder="0"/>
      </dxf>
    </rfmt>
    <rfmt sheetId="2" s="1" sqref="L5" start="0" length="0">
      <dxf>
        <font>
          <sz val="10"/>
          <color theme="1"/>
          <name val="Times New Roman"/>
          <scheme val="none"/>
        </font>
        <numFmt numFmtId="4" formatCode="#,##0.00"/>
        <alignment vertical="center" readingOrder="0"/>
      </dxf>
    </rfmt>
    <rfmt sheetId="2" sqref="C6" start="0" length="0">
      <dxf>
        <font>
          <sz val="14"/>
          <color theme="1"/>
          <name val="Times New Roman"/>
          <scheme val="none"/>
        </font>
        <numFmt numFmtId="3" formatCode="#,##0"/>
        <alignment horizontal="center" vertical="center" wrapText="1" readingOrder="0"/>
      </dxf>
    </rfmt>
    <rfmt sheetId="2" sqref="D6" start="0" length="0">
      <dxf>
        <numFmt numFmtId="35" formatCode="_-* #,##0.00_-;\-* #,##0.00_-;_-* &quot;-&quot;??_-;_-@_-"/>
        <alignment vertical="center" wrapText="1" readingOrder="0"/>
      </dxf>
    </rfmt>
    <rfmt sheetId="2" s="1" sqref="F6" start="0" length="0">
      <dxf>
        <font>
          <sz val="10"/>
          <color theme="1"/>
          <name val="Times New Roman"/>
          <scheme val="none"/>
        </font>
        <numFmt numFmtId="35" formatCode="_-* #,##0.00_-;\-* #,##0.00_-;_-* &quot;-&quot;??_-;_-@_-"/>
        <alignment vertical="center" wrapText="1" readingOrder="0"/>
      </dxf>
    </rfmt>
    <rfmt sheetId="2" sqref="I6" start="0" length="0">
      <dxf>
        <numFmt numFmtId="35" formatCode="_-* #,##0.00_-;\-* #,##0.00_-;_-* &quot;-&quot;??_-;_-@_-"/>
        <alignment vertical="center" readingOrder="0"/>
      </dxf>
    </rfmt>
    <rfmt sheetId="2" sqref="F7" start="0" length="0">
      <dxf>
        <numFmt numFmtId="35" formatCode="_-* #,##0.00_-;\-* #,##0.00_-;_-* &quot;-&quot;??_-;_-@_-"/>
      </dxf>
    </rfmt>
  </rm>
  <rfmt sheetId="2" sqref="A11" start="0" length="0">
    <dxf>
      <border>
        <left style="thin">
          <color indexed="64"/>
        </left>
      </border>
    </dxf>
  </rfmt>
  <rfmt sheetId="2" sqref="O11" start="0" length="0">
    <dxf>
      <border>
        <right style="thin">
          <color indexed="64"/>
        </right>
      </border>
    </dxf>
  </rfmt>
  <rfmt sheetId="2" sqref="A11:O11" start="0" length="0">
    <dxf>
      <border>
        <bottom style="thin">
          <color indexed="64"/>
        </bottom>
      </border>
    </dxf>
  </rfmt>
  <rfmt sheetId="2" sqref="A11:O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04" sId="2" odxf="1" dxf="1">
    <nc r="N11" t="inlineStr">
      <is>
        <t>Итого</t>
      </is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14"/>
        <color theme="1"/>
        <name val="Times New Roman"/>
        <scheme val="none"/>
      </font>
      <alignment horizontal="right" vertical="center" wrapText="1" readingOrder="0"/>
    </ndxf>
  </rcc>
  <rfmt sheetId="2" sqref="O11" start="0" length="0">
    <dxf>
      <numFmt numFmtId="35" formatCode="_-* #,##0.00_-;\-* #,##0.00_-;_-* &quot;-&quot;??_-;_-@_-"/>
    </dxf>
  </rfmt>
  <rcc rId="205" sId="2" odxf="1" dxf="1">
    <nc r="O11">
      <f>SUM(O5:O10)</f>
    </nc>
    <ndxf>
      <font>
        <sz val="14"/>
        <color theme="1"/>
        <name val="Times New Roman"/>
        <scheme val="none"/>
      </font>
      <numFmt numFmtId="0" formatCode="General"/>
      <alignment horizontal="right" vertical="center" wrapText="1" readingOrder="0"/>
    </ndxf>
  </rcc>
  <rfmt sheetId="2" sqref="C5:O11">
    <dxf>
      <numFmt numFmtId="4" formatCode="#,##0.00"/>
    </dxf>
  </rfmt>
  <rdn rId="0" localSheetId="2" customView="1" name="Z_EA703861_8549_4710_8AD5_C6ED7CB87F85_.wvu.Rows" hidden="1" oldHidden="1">
    <oldFormula>'2022'!#REF!,'2022'!#REF!,'2022'!#REF!,'2022'!#REF!,'2022'!#REF!</oldFormula>
  </rdn>
  <rcv guid="{EA703861-8549-4710-8AD5-C6ED7CB87F85}" action="delete"/>
  <rdn rId="0" localSheetId="1" customView="1" name="Z_EA703861_8549_4710_8AD5_C6ED7CB87F85_.wvu.Cols" hidden="1" oldHidden="1">
    <formula>'2021'!$O:$O</formula>
    <oldFormula>'2021'!$O:$O</oldFormula>
  </rdn>
  <rdn rId="0" localSheetId="3" customView="1" name="Z_EA703861_8549_4710_8AD5_C6ED7CB87F85_.wvu.PrintArea" hidden="1" oldHidden="1">
    <formula>'2023'!$A$1:$O$12</formula>
    <oldFormula>'2023'!$A$1:$O$12</oldFormula>
  </rdn>
  <rcv guid="{EA703861-8549-4710-8AD5-C6ED7CB87F85}" action="add"/>
</revisions>
</file>

<file path=xl/revisions/userNames1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70" zoomScaleNormal="70" workbookViewId="0">
      <selection activeCell="N13" sqref="N13"/>
    </sheetView>
  </sheetViews>
  <sheetFormatPr defaultRowHeight="15" x14ac:dyDescent="0.25"/>
  <cols>
    <col min="1" max="1" width="3.7109375" style="29" customWidth="1"/>
    <col min="2" max="2" width="32.5703125" style="29" customWidth="1"/>
    <col min="3" max="4" width="20.140625" style="29" customWidth="1"/>
    <col min="5" max="11" width="19.140625" style="29" customWidth="1"/>
    <col min="12" max="13" width="20.42578125" style="29" customWidth="1"/>
    <col min="14" max="14" width="19.140625" style="29" customWidth="1"/>
    <col min="15" max="15" width="14.28515625" style="30" hidden="1" customWidth="1"/>
    <col min="16" max="16" width="23.140625" style="30" customWidth="1"/>
    <col min="17" max="17" width="20.85546875" style="30" customWidth="1"/>
    <col min="18" max="18" width="16.5703125" style="30" customWidth="1"/>
    <col min="19" max="19" width="17.5703125" style="29" customWidth="1"/>
    <col min="20" max="16384" width="9.140625" style="29"/>
  </cols>
  <sheetData>
    <row r="1" spans="1:19" ht="78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M1" s="50" t="s">
        <v>27</v>
      </c>
      <c r="N1" s="50"/>
      <c r="O1" s="50"/>
      <c r="P1" s="50"/>
    </row>
    <row r="2" spans="1:19" ht="8.2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9" ht="27.75" customHeight="1" x14ac:dyDescent="0.25">
      <c r="A3" s="52" t="s">
        <v>20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9" ht="41.25" customHeight="1" x14ac:dyDescent="0.25">
      <c r="A4" s="51" t="s">
        <v>14</v>
      </c>
      <c r="B4" s="51" t="s">
        <v>0</v>
      </c>
      <c r="C4" s="54" t="s">
        <v>22</v>
      </c>
      <c r="D4" s="51" t="s">
        <v>23</v>
      </c>
      <c r="E4" s="51" t="s">
        <v>1</v>
      </c>
      <c r="F4" s="51"/>
      <c r="G4" s="51"/>
      <c r="H4" s="51" t="s">
        <v>2</v>
      </c>
      <c r="I4" s="51"/>
      <c r="J4" s="51"/>
      <c r="K4" s="51"/>
      <c r="L4" s="51"/>
      <c r="M4" s="51"/>
      <c r="N4" s="51"/>
      <c r="P4" s="51" t="s">
        <v>24</v>
      </c>
    </row>
    <row r="5" spans="1:19" ht="233.25" customHeight="1" x14ac:dyDescent="0.25">
      <c r="A5" s="51"/>
      <c r="B5" s="51"/>
      <c r="C5" s="56"/>
      <c r="D5" s="51"/>
      <c r="E5" s="31" t="s">
        <v>3</v>
      </c>
      <c r="F5" s="31" t="s">
        <v>4</v>
      </c>
      <c r="G5" s="31" t="s">
        <v>5</v>
      </c>
      <c r="H5" s="31" t="s">
        <v>6</v>
      </c>
      <c r="I5" s="31" t="s">
        <v>7</v>
      </c>
      <c r="J5" s="31" t="s">
        <v>8</v>
      </c>
      <c r="K5" s="31" t="s">
        <v>9</v>
      </c>
      <c r="L5" s="31" t="s">
        <v>10</v>
      </c>
      <c r="M5" s="31" t="s">
        <v>11</v>
      </c>
      <c r="N5" s="31" t="s">
        <v>12</v>
      </c>
      <c r="P5" s="51"/>
      <c r="Q5" s="6"/>
      <c r="R5" s="6"/>
    </row>
    <row r="6" spans="1:19" ht="30" customHeight="1" x14ac:dyDescent="0.25">
      <c r="A6" s="54">
        <v>1</v>
      </c>
      <c r="B6" s="53" t="s">
        <v>17</v>
      </c>
      <c r="C6" s="16">
        <v>5551</v>
      </c>
      <c r="D6" s="17">
        <f t="shared" ref="D6:D12" si="0">P6/C6</f>
        <v>11169.158710142317</v>
      </c>
      <c r="E6" s="18"/>
      <c r="F6" s="18"/>
      <c r="G6" s="19">
        <v>11169.158710142299</v>
      </c>
      <c r="H6" s="18"/>
      <c r="I6" s="18"/>
      <c r="J6" s="18"/>
      <c r="K6" s="18"/>
      <c r="L6" s="18"/>
      <c r="M6" s="18"/>
      <c r="N6" s="19"/>
      <c r="O6" s="20"/>
      <c r="P6" s="22">
        <v>62000000</v>
      </c>
      <c r="R6" s="23"/>
      <c r="S6" s="32"/>
    </row>
    <row r="7" spans="1:19" ht="30" customHeight="1" x14ac:dyDescent="0.25">
      <c r="A7" s="55"/>
      <c r="B7" s="53"/>
      <c r="C7" s="17">
        <v>214.68</v>
      </c>
      <c r="D7" s="17">
        <f t="shared" si="0"/>
        <v>111794.29849077697</v>
      </c>
      <c r="E7" s="24">
        <f>D7*0.279</f>
        <v>31190.609278926779</v>
      </c>
      <c r="F7" s="24">
        <f>D7*0.52</f>
        <v>58133.035215204029</v>
      </c>
      <c r="G7" s="24">
        <f>D7*0.05</f>
        <v>5589.7149245388491</v>
      </c>
      <c r="H7" s="24"/>
      <c r="I7" s="24">
        <f>D7*0.09</f>
        <v>10061.486864169927</v>
      </c>
      <c r="J7" s="24">
        <f>D7*0.001</f>
        <v>111.79429849077697</v>
      </c>
      <c r="K7" s="24"/>
      <c r="L7" s="24">
        <f>D7*0.03</f>
        <v>3353.8289547233089</v>
      </c>
      <c r="M7" s="24">
        <f>D7*0.02</f>
        <v>2235.8859698155393</v>
      </c>
      <c r="N7" s="22">
        <f>D7*0.01</f>
        <v>1117.9429849077696</v>
      </c>
      <c r="O7" s="20"/>
      <c r="P7" s="22">
        <v>24000000</v>
      </c>
      <c r="R7" s="23"/>
      <c r="S7" s="32"/>
    </row>
    <row r="8" spans="1:19" ht="40.5" customHeight="1" x14ac:dyDescent="0.25">
      <c r="A8" s="7">
        <v>2</v>
      </c>
      <c r="B8" s="25" t="s">
        <v>13</v>
      </c>
      <c r="C8" s="16">
        <v>9</v>
      </c>
      <c r="D8" s="17">
        <f t="shared" si="0"/>
        <v>9000000</v>
      </c>
      <c r="E8" s="24">
        <f>D8*0.15</f>
        <v>1350000</v>
      </c>
      <c r="F8" s="24">
        <f>D8*0.72</f>
        <v>6480000</v>
      </c>
      <c r="G8" s="24">
        <f>D8*0.02</f>
        <v>180000</v>
      </c>
      <c r="H8" s="24"/>
      <c r="I8" s="24">
        <f>D8*0.06</f>
        <v>540000</v>
      </c>
      <c r="J8" s="24">
        <f>D8*0.001</f>
        <v>9000</v>
      </c>
      <c r="K8" s="24"/>
      <c r="L8" s="24">
        <f>D8*0.02</f>
        <v>180000</v>
      </c>
      <c r="M8" s="24">
        <f>D8*0.02-9000</f>
        <v>171000</v>
      </c>
      <c r="N8" s="22">
        <f>D8*0.01</f>
        <v>90000</v>
      </c>
      <c r="O8" s="20"/>
      <c r="P8" s="22">
        <v>81000000</v>
      </c>
      <c r="R8" s="23"/>
      <c r="S8" s="32"/>
    </row>
    <row r="9" spans="1:19" ht="47.25" customHeight="1" x14ac:dyDescent="0.25">
      <c r="A9" s="7">
        <v>3</v>
      </c>
      <c r="B9" s="25" t="s">
        <v>18</v>
      </c>
      <c r="C9" s="17">
        <v>1386053.84</v>
      </c>
      <c r="D9" s="17">
        <f t="shared" si="0"/>
        <v>254.93631976085427</v>
      </c>
      <c r="E9" s="22">
        <f>D9*0.5+2.3</f>
        <v>129.76815988042713</v>
      </c>
      <c r="F9" s="22">
        <f>D9*0.12</f>
        <v>30.592358371302513</v>
      </c>
      <c r="G9" s="22">
        <f>D9*0.07</f>
        <v>17.845542383259801</v>
      </c>
      <c r="H9" s="22"/>
      <c r="I9" s="24">
        <f>D9*0.18</f>
        <v>45.888537556953764</v>
      </c>
      <c r="J9" s="24">
        <f>D9*0.001</f>
        <v>0.25493631976085429</v>
      </c>
      <c r="K9" s="24"/>
      <c r="L9" s="24">
        <f>D9*0.06</f>
        <v>15.296179185651257</v>
      </c>
      <c r="M9" s="24">
        <f>D9*0.04</f>
        <v>10.197452790434172</v>
      </c>
      <c r="N9" s="22">
        <f>D9*0.02</f>
        <v>5.0987263952170858</v>
      </c>
      <c r="O9" s="20"/>
      <c r="P9" s="22">
        <v>353355464.95999998</v>
      </c>
      <c r="R9" s="23"/>
      <c r="S9" s="30"/>
    </row>
    <row r="10" spans="1:19" ht="41.25" customHeight="1" x14ac:dyDescent="0.25">
      <c r="A10" s="7">
        <v>4</v>
      </c>
      <c r="B10" s="25" t="s">
        <v>15</v>
      </c>
      <c r="C10" s="17">
        <v>3344.2</v>
      </c>
      <c r="D10" s="17">
        <f t="shared" si="0"/>
        <v>1943.6636564798757</v>
      </c>
      <c r="E10" s="22">
        <f>D10*0.32</f>
        <v>621.97237007356023</v>
      </c>
      <c r="F10" s="22">
        <f>D10*0.46</f>
        <v>894.08528198074282</v>
      </c>
      <c r="G10" s="22">
        <f>D10*0.01</f>
        <v>19.436636564798757</v>
      </c>
      <c r="H10" s="22"/>
      <c r="I10" s="22">
        <f>D10*0.12</f>
        <v>233.23963877758507</v>
      </c>
      <c r="J10" s="22">
        <f>0.008*D10</f>
        <v>15.549309251839006</v>
      </c>
      <c r="K10" s="22"/>
      <c r="L10" s="22">
        <f>D10*0.04</f>
        <v>77.746546259195028</v>
      </c>
      <c r="M10" s="22">
        <f>D10*0.03</f>
        <v>58.309909694396268</v>
      </c>
      <c r="N10" s="22">
        <f>D10*0.015-5.83</f>
        <v>23.324954847198136</v>
      </c>
      <c r="O10" s="20"/>
      <c r="P10" s="22">
        <v>6500000</v>
      </c>
      <c r="R10" s="23"/>
      <c r="S10" s="30"/>
    </row>
    <row r="11" spans="1:19" ht="64.5" customHeight="1" x14ac:dyDescent="0.25">
      <c r="A11" s="7">
        <v>5</v>
      </c>
      <c r="B11" s="25" t="s">
        <v>16</v>
      </c>
      <c r="C11" s="16">
        <v>1</v>
      </c>
      <c r="D11" s="17">
        <f t="shared" si="0"/>
        <v>780000</v>
      </c>
      <c r="E11" s="22">
        <f>D11*0.032-780</f>
        <v>24180</v>
      </c>
      <c r="F11" s="22">
        <f>D11*0.09</f>
        <v>70200</v>
      </c>
      <c r="G11" s="22">
        <f>D11*0.86</f>
        <v>670800</v>
      </c>
      <c r="H11" s="22"/>
      <c r="I11" s="22">
        <f>D11*0.01</f>
        <v>7800</v>
      </c>
      <c r="J11" s="22">
        <f>D11*0.001</f>
        <v>780</v>
      </c>
      <c r="K11" s="22"/>
      <c r="L11" s="22">
        <f>D11*0.004</f>
        <v>3120</v>
      </c>
      <c r="M11" s="22">
        <f>D11*0.003</f>
        <v>2340</v>
      </c>
      <c r="N11" s="22">
        <f>D11*0.001</f>
        <v>780</v>
      </c>
      <c r="O11" s="20"/>
      <c r="P11" s="22">
        <v>780000</v>
      </c>
      <c r="R11" s="23"/>
      <c r="S11" s="30"/>
    </row>
    <row r="12" spans="1:19" ht="44.25" customHeight="1" x14ac:dyDescent="0.25">
      <c r="A12" s="26">
        <v>6</v>
      </c>
      <c r="B12" s="27" t="s">
        <v>19</v>
      </c>
      <c r="C12" s="39">
        <v>750282.8</v>
      </c>
      <c r="D12" s="40">
        <f t="shared" si="0"/>
        <v>15.993969207344216</v>
      </c>
      <c r="E12" s="24">
        <f>D12*0.29</f>
        <v>4.6382510701298223</v>
      </c>
      <c r="F12" s="24">
        <f>D12*0.46</f>
        <v>7.3572258353783395</v>
      </c>
      <c r="G12" s="24">
        <f>D12*0.05</f>
        <v>0.79969846036721082</v>
      </c>
      <c r="H12" s="24"/>
      <c r="I12" s="24">
        <f>D12*0.12-0.02</f>
        <v>1.8992763048813059</v>
      </c>
      <c r="J12" s="24">
        <f>D12*0.001</f>
        <v>1.5993969207344215E-2</v>
      </c>
      <c r="K12" s="24"/>
      <c r="L12" s="24">
        <f>D12*0.04</f>
        <v>0.63975876829376865</v>
      </c>
      <c r="M12" s="24">
        <f>D12*0.03</f>
        <v>0.47981907622032649</v>
      </c>
      <c r="N12" s="22">
        <f>D12*0.01</f>
        <v>0.15993969207344216</v>
      </c>
      <c r="O12" s="20"/>
      <c r="P12" s="24">
        <v>12000000</v>
      </c>
      <c r="R12" s="23"/>
      <c r="S12" s="30"/>
    </row>
    <row r="13" spans="1:19" ht="24.75" customHeight="1" x14ac:dyDescent="0.25">
      <c r="A13" s="41"/>
      <c r="B13" s="42"/>
      <c r="C13" s="42"/>
      <c r="D13" s="42"/>
      <c r="E13" s="43"/>
      <c r="F13" s="42"/>
      <c r="G13" s="42"/>
      <c r="H13" s="42"/>
      <c r="I13" s="43"/>
      <c r="J13" s="43"/>
      <c r="K13" s="43"/>
      <c r="L13" s="43"/>
      <c r="M13" s="43"/>
      <c r="N13" s="37" t="s">
        <v>26</v>
      </c>
      <c r="O13" s="42"/>
      <c r="P13" s="22">
        <f>SUM(P6:P12)</f>
        <v>539635464.96000004</v>
      </c>
      <c r="S13" s="30"/>
    </row>
    <row r="14" spans="1:19" x14ac:dyDescent="0.25">
      <c r="A14" s="6"/>
      <c r="B14" s="30"/>
      <c r="C14" s="30"/>
      <c r="D14" s="30"/>
      <c r="E14" s="30"/>
      <c r="F14" s="30"/>
      <c r="G14" s="30"/>
      <c r="H14" s="2"/>
      <c r="N14" s="30"/>
      <c r="R14" s="33"/>
    </row>
    <row r="15" spans="1:19" x14ac:dyDescent="0.25">
      <c r="A15" s="6"/>
      <c r="B15" s="30"/>
      <c r="C15" s="30"/>
      <c r="D15" s="30"/>
      <c r="E15" s="30"/>
      <c r="F15" s="30"/>
      <c r="G15" s="30"/>
      <c r="H15" s="2"/>
      <c r="N15" s="30"/>
    </row>
    <row r="16" spans="1:19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5:7" x14ac:dyDescent="0.25">
      <c r="G17" s="34"/>
    </row>
    <row r="18" spans="5:7" x14ac:dyDescent="0.25">
      <c r="E18" s="30"/>
      <c r="F18" s="35"/>
      <c r="G18" s="30"/>
    </row>
    <row r="19" spans="5:7" x14ac:dyDescent="0.25">
      <c r="G19" s="36"/>
    </row>
  </sheetData>
  <customSheetViews>
    <customSheetView guid="{75354E16-DA2A-4D30-8750-53539EDB65D0}" scale="70" fitToPage="1" hiddenColumns="1">
      <selection activeCell="I7" sqref="I7"/>
      <pageMargins left="0.78740157480314965" right="0.39370078740157483" top="0.78740157480314965" bottom="0.78740157480314965" header="0.31496062992125984" footer="0.31496062992125984"/>
      <pageSetup paperSize="9" scale="45" orientation="landscape" r:id="rId1"/>
    </customSheetView>
    <customSheetView guid="{EA703861-8549-4710-8AD5-C6ED7CB87F85}" scale="70" fitToPage="1" hiddenColumns="1">
      <selection activeCell="N13" sqref="N13"/>
      <pageMargins left="0.78740157480314965" right="0.39370078740157483" top="0.78740157480314965" bottom="0.78740157480314965" header="0.31496062992125984" footer="0.31496062992125984"/>
      <pageSetup paperSize="9" scale="45" orientation="landscape" r:id="rId2"/>
    </customSheetView>
  </customSheetViews>
  <mergeCells count="11">
    <mergeCell ref="M1:P1"/>
    <mergeCell ref="P4:P5"/>
    <mergeCell ref="A3:N3"/>
    <mergeCell ref="B6:B7"/>
    <mergeCell ref="A6:A7"/>
    <mergeCell ref="B4:B5"/>
    <mergeCell ref="D4:D5"/>
    <mergeCell ref="E4:G4"/>
    <mergeCell ref="H4:N4"/>
    <mergeCell ref="A4:A5"/>
    <mergeCell ref="C4:C5"/>
  </mergeCells>
  <pageMargins left="0.78740157480314965" right="0.39370078740157483" top="0.78740157480314965" bottom="0.78740157480314965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"/>
  <sheetViews>
    <sheetView zoomScale="70" zoomScaleNormal="70" workbookViewId="0">
      <selection activeCell="C8" sqref="C8"/>
    </sheetView>
  </sheetViews>
  <sheetFormatPr defaultRowHeight="15" x14ac:dyDescent="0.25"/>
  <cols>
    <col min="1" max="1" width="4.42578125" customWidth="1"/>
    <col min="2" max="2" width="29.7109375" customWidth="1"/>
    <col min="3" max="3" width="22.5703125" customWidth="1"/>
    <col min="4" max="14" width="19.28515625" customWidth="1"/>
    <col min="15" max="15" width="19.85546875" customWidth="1"/>
    <col min="16" max="16" width="17.7109375" customWidth="1"/>
    <col min="17" max="17" width="17.28515625" customWidth="1"/>
    <col min="18" max="18" width="15.28515625" customWidth="1"/>
  </cols>
  <sheetData>
    <row r="2" spans="1:16" ht="51.75" customHeight="1" x14ac:dyDescent="0.25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18.75" customHeight="1" x14ac:dyDescent="0.25">
      <c r="A3" s="57" t="s">
        <v>14</v>
      </c>
      <c r="B3" s="57" t="s">
        <v>0</v>
      </c>
      <c r="C3" s="59" t="s">
        <v>22</v>
      </c>
      <c r="D3" s="57" t="s">
        <v>23</v>
      </c>
      <c r="E3" s="57" t="s">
        <v>1</v>
      </c>
      <c r="F3" s="57"/>
      <c r="G3" s="57"/>
      <c r="H3" s="57" t="s">
        <v>2</v>
      </c>
      <c r="I3" s="57"/>
      <c r="J3" s="57"/>
      <c r="K3" s="57"/>
      <c r="L3" s="57"/>
      <c r="M3" s="57"/>
      <c r="N3" s="57"/>
      <c r="O3" s="57" t="s">
        <v>24</v>
      </c>
    </row>
    <row r="4" spans="1:16" ht="243.75" x14ac:dyDescent="0.25">
      <c r="A4" s="57"/>
      <c r="B4" s="57"/>
      <c r="C4" s="60"/>
      <c r="D4" s="57"/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57"/>
    </row>
    <row r="5" spans="1:16" ht="45.75" customHeight="1" x14ac:dyDescent="0.25">
      <c r="A5" s="47">
        <v>1</v>
      </c>
      <c r="B5" s="15" t="s">
        <v>17</v>
      </c>
      <c r="C5" s="17">
        <v>5551</v>
      </c>
      <c r="D5" s="19">
        <v>11169.158710142317</v>
      </c>
      <c r="E5" s="19"/>
      <c r="F5" s="19"/>
      <c r="G5" s="19">
        <v>11169.158710142317</v>
      </c>
      <c r="H5" s="48"/>
      <c r="I5" s="48"/>
      <c r="J5" s="48"/>
      <c r="K5" s="48"/>
      <c r="L5" s="48"/>
      <c r="M5" s="48"/>
      <c r="N5" s="48"/>
      <c r="O5" s="19">
        <v>62000000</v>
      </c>
      <c r="P5" s="3"/>
    </row>
    <row r="6" spans="1:16" ht="45" customHeight="1" x14ac:dyDescent="0.25">
      <c r="A6" s="47">
        <v>2</v>
      </c>
      <c r="B6" s="15" t="s">
        <v>13</v>
      </c>
      <c r="C6" s="17">
        <v>214.68</v>
      </c>
      <c r="D6" s="17">
        <v>111794.298490777</v>
      </c>
      <c r="E6" s="17">
        <v>30689.378307295043</v>
      </c>
      <c r="F6" s="17">
        <v>57894.794055076251</v>
      </c>
      <c r="G6" s="17">
        <v>5404.6682123060173</v>
      </c>
      <c r="H6" s="17"/>
      <c r="I6" s="17">
        <v>10540.83108633102</v>
      </c>
      <c r="J6" s="17">
        <v>89.027289580498518</v>
      </c>
      <c r="K6" s="17"/>
      <c r="L6" s="17">
        <v>3650.1188728004386</v>
      </c>
      <c r="M6" s="17">
        <v>2492.7641082539585</v>
      </c>
      <c r="N6" s="17">
        <v>1032.7165591337837</v>
      </c>
      <c r="O6" s="17">
        <v>24000000</v>
      </c>
      <c r="P6" s="4"/>
    </row>
    <row r="7" spans="1:16" ht="42" customHeight="1" x14ac:dyDescent="0.25">
      <c r="A7" s="47">
        <v>3</v>
      </c>
      <c r="B7" s="15" t="s">
        <v>18</v>
      </c>
      <c r="C7" s="17">
        <v>1386053.84</v>
      </c>
      <c r="D7" s="17">
        <v>236.8995023743089</v>
      </c>
      <c r="E7" s="17">
        <v>118.44975118715445</v>
      </c>
      <c r="F7" s="17">
        <v>28.427940284917067</v>
      </c>
      <c r="G7" s="17">
        <v>16.582965166201625</v>
      </c>
      <c r="H7" s="17"/>
      <c r="I7" s="17">
        <v>43.475796675733172</v>
      </c>
      <c r="J7" s="17">
        <v>0.36719422868017881</v>
      </c>
      <c r="K7" s="17"/>
      <c r="L7" s="17">
        <v>15.054963375887329</v>
      </c>
      <c r="M7" s="17">
        <v>10.281438403045009</v>
      </c>
      <c r="N7" s="17">
        <v>4.2594530526900725</v>
      </c>
      <c r="O7" s="17">
        <v>328355464.95999998</v>
      </c>
    </row>
    <row r="8" spans="1:16" ht="39.75" customHeight="1" x14ac:dyDescent="0.25">
      <c r="A8" s="47">
        <v>4</v>
      </c>
      <c r="B8" s="15" t="s">
        <v>15</v>
      </c>
      <c r="C8" s="17">
        <v>3344.2</v>
      </c>
      <c r="D8" s="17">
        <v>1943.6636564798757</v>
      </c>
      <c r="E8" s="17">
        <v>616.51506483136507</v>
      </c>
      <c r="F8" s="17">
        <v>900.63648128263651</v>
      </c>
      <c r="G8" s="17">
        <v>27.144023326716141</v>
      </c>
      <c r="H8" s="17"/>
      <c r="I8" s="17">
        <v>236.51198529699118</v>
      </c>
      <c r="J8" s="17">
        <v>1.8808110162782596</v>
      </c>
      <c r="K8" s="17"/>
      <c r="L8" s="17">
        <v>82.285481962173861</v>
      </c>
      <c r="M8" s="17">
        <v>55.954127734278224</v>
      </c>
      <c r="N8" s="17">
        <v>22.729934949408683</v>
      </c>
      <c r="O8" s="17">
        <v>6500000</v>
      </c>
    </row>
    <row r="9" spans="1:16" ht="59.25" customHeight="1" x14ac:dyDescent="0.25">
      <c r="A9" s="47">
        <v>5</v>
      </c>
      <c r="B9" s="15" t="s">
        <v>16</v>
      </c>
      <c r="C9" s="17">
        <v>1</v>
      </c>
      <c r="D9" s="17">
        <v>780000</v>
      </c>
      <c r="E9" s="17">
        <v>23554.050123165242</v>
      </c>
      <c r="F9" s="17">
        <v>71299.800372830025</v>
      </c>
      <c r="G9" s="17">
        <v>666307.84940549836</v>
      </c>
      <c r="H9" s="17"/>
      <c r="I9" s="17">
        <v>11152.273658315766</v>
      </c>
      <c r="J9" s="17">
        <v>94.191500492531802</v>
      </c>
      <c r="K9" s="17"/>
      <c r="L9" s="17">
        <v>3861.8515201938039</v>
      </c>
      <c r="M9" s="17">
        <v>2637.3620137908911</v>
      </c>
      <c r="N9" s="17">
        <v>1092.6214057133677</v>
      </c>
      <c r="O9" s="17">
        <v>780000</v>
      </c>
    </row>
    <row r="10" spans="1:16" ht="40.5" customHeight="1" x14ac:dyDescent="0.25">
      <c r="A10" s="47">
        <v>6</v>
      </c>
      <c r="B10" s="15" t="s">
        <v>19</v>
      </c>
      <c r="C10" s="17">
        <v>750282.8</v>
      </c>
      <c r="D10" s="17">
        <v>15.993969207344216</v>
      </c>
      <c r="E10" s="17">
        <v>4.6539371775593041</v>
      </c>
      <c r="F10" s="17">
        <v>7.42232465861201</v>
      </c>
      <c r="G10" s="17">
        <v>0.78632971056248679</v>
      </c>
      <c r="H10" s="17"/>
      <c r="I10" s="17">
        <v>1.8537755750813663</v>
      </c>
      <c r="J10" s="17">
        <v>1.5656888303052081E-2</v>
      </c>
      <c r="K10" s="17"/>
      <c r="L10" s="17">
        <v>0.64193242042513521</v>
      </c>
      <c r="M10" s="17">
        <v>0.43839287248545822</v>
      </c>
      <c r="N10" s="17">
        <v>0.18161990431540392</v>
      </c>
      <c r="O10" s="17">
        <v>12000000</v>
      </c>
    </row>
    <row r="11" spans="1:16" ht="33.75" customHeight="1" x14ac:dyDescent="0.25">
      <c r="A11" s="44"/>
      <c r="B11" s="44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7" t="s">
        <v>26</v>
      </c>
      <c r="O11" s="17">
        <f>SUM(O5:O10)</f>
        <v>433635464.95999998</v>
      </c>
    </row>
  </sheetData>
  <customSheetViews>
    <customSheetView guid="{75354E16-DA2A-4D30-8750-53539EDB65D0}" scale="70" fitToPage="1" hiddenRows="1" topLeftCell="A7">
      <selection activeCell="J12" sqref="J12"/>
      <pageMargins left="0.78740157480314965" right="0.39370078740157483" top="0.78740157480314965" bottom="0.78740157480314965" header="0" footer="0"/>
      <pageSetup paperSize="9" scale="46" fitToHeight="0" orientation="landscape" r:id="rId1"/>
    </customSheetView>
    <customSheetView guid="{EA703861-8549-4710-8AD5-C6ED7CB87F85}" scale="70" showPageBreaks="1" fitToPage="1">
      <selection activeCell="C8" sqref="C8"/>
      <pageMargins left="0.78740157480314965" right="0.39370078740157483" top="0.78740157480314965" bottom="0.78740157480314965" header="0" footer="0"/>
      <pageSetup paperSize="9" scale="46" fitToHeight="0" orientation="landscape" r:id="rId2"/>
    </customSheetView>
  </customSheetViews>
  <mergeCells count="8">
    <mergeCell ref="O3:O4"/>
    <mergeCell ref="A2:N2"/>
    <mergeCell ref="A3:A4"/>
    <mergeCell ref="B3:B4"/>
    <mergeCell ref="D3:D4"/>
    <mergeCell ref="E3:G3"/>
    <mergeCell ref="H3:N3"/>
    <mergeCell ref="C3:C4"/>
  </mergeCells>
  <pageMargins left="0.78740157480314965" right="0.39370078740157483" top="0.78740157480314965" bottom="0.78740157480314965" header="0" footer="0"/>
  <pageSetup paperSize="9" scale="46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5"/>
  <sheetViews>
    <sheetView zoomScale="70" zoomScaleNormal="70" workbookViewId="0">
      <selection activeCell="B7" sqref="B7"/>
    </sheetView>
  </sheetViews>
  <sheetFormatPr defaultRowHeight="15" x14ac:dyDescent="0.25"/>
  <cols>
    <col min="1" max="1" width="3.28515625" customWidth="1"/>
    <col min="2" max="2" width="31.85546875" customWidth="1"/>
    <col min="3" max="3" width="20.28515625" customWidth="1"/>
    <col min="4" max="14" width="18.7109375" customWidth="1"/>
    <col min="15" max="15" width="22.42578125" customWidth="1"/>
    <col min="16" max="16" width="18" bestFit="1" customWidth="1"/>
    <col min="17" max="17" width="16.140625" customWidth="1"/>
  </cols>
  <sheetData>
    <row r="2" spans="1:17" ht="48.75" customHeight="1" x14ac:dyDescent="0.2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ht="18.75" customHeight="1" x14ac:dyDescent="0.25">
      <c r="A3" s="57" t="s">
        <v>14</v>
      </c>
      <c r="B3" s="57" t="s">
        <v>0</v>
      </c>
      <c r="C3" s="59" t="s">
        <v>22</v>
      </c>
      <c r="D3" s="57" t="s">
        <v>23</v>
      </c>
      <c r="E3" s="57" t="s">
        <v>1</v>
      </c>
      <c r="F3" s="57"/>
      <c r="G3" s="57"/>
      <c r="H3" s="57" t="s">
        <v>2</v>
      </c>
      <c r="I3" s="57"/>
      <c r="J3" s="57"/>
      <c r="K3" s="57"/>
      <c r="L3" s="57"/>
      <c r="M3" s="57"/>
      <c r="N3" s="57"/>
      <c r="O3" s="57" t="s">
        <v>24</v>
      </c>
    </row>
    <row r="4" spans="1:17" ht="255.75" customHeight="1" x14ac:dyDescent="0.25">
      <c r="A4" s="57"/>
      <c r="B4" s="57"/>
      <c r="C4" s="60"/>
      <c r="D4" s="57"/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57"/>
    </row>
    <row r="5" spans="1:17" ht="24" customHeight="1" x14ac:dyDescent="0.25">
      <c r="A5" s="54">
        <v>1</v>
      </c>
      <c r="B5" s="61" t="s">
        <v>17</v>
      </c>
      <c r="C5" s="37">
        <v>5551</v>
      </c>
      <c r="D5" s="9">
        <v>11169.158710142317</v>
      </c>
      <c r="E5" s="9"/>
      <c r="F5" s="9"/>
      <c r="G5" s="9">
        <v>11169.158710142317</v>
      </c>
      <c r="H5" s="11"/>
      <c r="I5" s="11"/>
      <c r="J5" s="11"/>
      <c r="K5" s="11"/>
      <c r="L5" s="11"/>
      <c r="M5" s="11"/>
      <c r="N5" s="11"/>
      <c r="O5" s="9">
        <v>62000000</v>
      </c>
    </row>
    <row r="6" spans="1:17" ht="29.25" customHeight="1" x14ac:dyDescent="0.25">
      <c r="A6" s="56"/>
      <c r="B6" s="62"/>
      <c r="C6" s="37">
        <v>214.68</v>
      </c>
      <c r="D6" s="9">
        <v>74529.532327184643</v>
      </c>
      <c r="E6" s="9">
        <f>D6*0.279</f>
        <v>20793.739519284518</v>
      </c>
      <c r="F6" s="9">
        <f>D6*0.52</f>
        <v>38755.356810136014</v>
      </c>
      <c r="G6" s="9">
        <f>D6*0.05</f>
        <v>3726.4766163592321</v>
      </c>
      <c r="H6" s="10"/>
      <c r="I6" s="10">
        <f>D6*0.09</f>
        <v>6707.6579094466179</v>
      </c>
      <c r="J6" s="10">
        <f>D6*0.001</f>
        <v>74.52953232718464</v>
      </c>
      <c r="K6" s="10"/>
      <c r="L6" s="10">
        <f>D5:D6*0.03</f>
        <v>2235.8859698155393</v>
      </c>
      <c r="M6" s="10">
        <f>D6*0.02</f>
        <v>1490.5906465436929</v>
      </c>
      <c r="N6" s="10">
        <f>D6*0.01</f>
        <v>745.29532327184643</v>
      </c>
      <c r="O6" s="9">
        <v>16000000</v>
      </c>
    </row>
    <row r="7" spans="1:17" ht="36" customHeight="1" x14ac:dyDescent="0.25">
      <c r="A7" s="7">
        <v>2</v>
      </c>
      <c r="B7" s="8" t="s">
        <v>13</v>
      </c>
      <c r="C7" s="38">
        <v>0</v>
      </c>
      <c r="D7" s="45">
        <v>0</v>
      </c>
      <c r="E7" s="9"/>
      <c r="F7" s="9"/>
      <c r="G7" s="9"/>
      <c r="H7" s="9"/>
      <c r="I7" s="12"/>
      <c r="J7" s="12"/>
      <c r="K7" s="12"/>
      <c r="L7" s="12"/>
      <c r="M7" s="12"/>
      <c r="N7" s="12"/>
      <c r="O7" s="9"/>
    </row>
    <row r="8" spans="1:17" ht="38.25" customHeight="1" x14ac:dyDescent="0.25">
      <c r="A8" s="7">
        <v>3</v>
      </c>
      <c r="B8" s="8" t="s">
        <v>18</v>
      </c>
      <c r="C8" s="37">
        <v>1386053.84</v>
      </c>
      <c r="D8" s="9">
        <v>236.8995023743089</v>
      </c>
      <c r="E8" s="9">
        <f>D8*0.5</f>
        <v>118.44975118715445</v>
      </c>
      <c r="F8" s="9">
        <f>D7:D8*0.12</f>
        <v>28.427940284917067</v>
      </c>
      <c r="G8" s="9">
        <f>D8*0.07</f>
        <v>16.582965166201625</v>
      </c>
      <c r="H8" s="9"/>
      <c r="I8" s="12">
        <f>D8*0.18+1</f>
        <v>43.641910427375599</v>
      </c>
      <c r="J8" s="12">
        <f>D8*0.005</f>
        <v>1.1844975118715444</v>
      </c>
      <c r="K8" s="12"/>
      <c r="L8" s="12">
        <f>D8*0.06</f>
        <v>14.213970142458534</v>
      </c>
      <c r="M8" s="12">
        <f>D8*0.04</f>
        <v>9.4759800949723552</v>
      </c>
      <c r="N8" s="12">
        <f>D8*0.02+0.18</f>
        <v>4.9179900474861773</v>
      </c>
      <c r="O8" s="9">
        <v>328355464.95999998</v>
      </c>
    </row>
    <row r="9" spans="1:17" ht="45" customHeight="1" x14ac:dyDescent="0.25">
      <c r="A9" s="7">
        <v>4</v>
      </c>
      <c r="B9" s="8" t="s">
        <v>15</v>
      </c>
      <c r="C9" s="37">
        <v>3344.2</v>
      </c>
      <c r="D9" s="9">
        <v>1943.6636564798757</v>
      </c>
      <c r="E9" s="9">
        <f>D9*0.32</f>
        <v>621.97237007356023</v>
      </c>
      <c r="F9" s="9">
        <f>D9*0.46</f>
        <v>894.08528198074282</v>
      </c>
      <c r="G9" s="9">
        <f>D9*0.01+4.71</f>
        <v>24.146636564798758</v>
      </c>
      <c r="H9" s="10"/>
      <c r="I9" s="9">
        <f>D9*0.12</f>
        <v>233.23963877758507</v>
      </c>
      <c r="J9" s="9">
        <f>D9*0.005</f>
        <v>9.7183182823993786</v>
      </c>
      <c r="K9" s="9"/>
      <c r="L9" s="9">
        <f>D9*0.04</f>
        <v>77.746546259195028</v>
      </c>
      <c r="M9" s="9">
        <f>D9*0.03</f>
        <v>58.309909694396268</v>
      </c>
      <c r="N9" s="9">
        <f>D9*0.01+5</f>
        <v>24.436636564798757</v>
      </c>
      <c r="O9" s="9">
        <v>6500000</v>
      </c>
      <c r="Q9" s="21"/>
    </row>
    <row r="10" spans="1:17" ht="61.5" customHeight="1" x14ac:dyDescent="0.25">
      <c r="A10" s="7">
        <v>5</v>
      </c>
      <c r="B10" s="8" t="s">
        <v>16</v>
      </c>
      <c r="C10" s="37">
        <v>1</v>
      </c>
      <c r="D10" s="9">
        <v>780000</v>
      </c>
      <c r="E10" s="9">
        <f>D10*0.03</f>
        <v>23400</v>
      </c>
      <c r="F10" s="9">
        <f>D10*0.09</f>
        <v>70200</v>
      </c>
      <c r="G10" s="9">
        <f>D10*0.85+7800</f>
        <v>670800</v>
      </c>
      <c r="H10" s="46"/>
      <c r="I10" s="13">
        <f>D10*0.01</f>
        <v>7800</v>
      </c>
      <c r="J10" s="13">
        <f>D10*0.001</f>
        <v>780</v>
      </c>
      <c r="K10" s="13"/>
      <c r="L10" s="13">
        <f>D10*0.005</f>
        <v>3900</v>
      </c>
      <c r="M10" s="13">
        <f>D10*0.003</f>
        <v>2340</v>
      </c>
      <c r="N10" s="13">
        <f>D10*0.001</f>
        <v>780</v>
      </c>
      <c r="O10" s="9">
        <v>780000</v>
      </c>
    </row>
    <row r="11" spans="1:17" ht="50.25" customHeight="1" x14ac:dyDescent="0.25">
      <c r="A11" s="7">
        <v>6</v>
      </c>
      <c r="B11" s="8" t="s">
        <v>19</v>
      </c>
      <c r="C11" s="37">
        <v>750282.8</v>
      </c>
      <c r="D11" s="9">
        <v>15.993969207344216</v>
      </c>
      <c r="E11" s="9">
        <f>D11*0.29</f>
        <v>4.6382510701298223</v>
      </c>
      <c r="F11" s="9">
        <f>D11*0.46</f>
        <v>7.3572258353783395</v>
      </c>
      <c r="G11" s="9">
        <f>D11*0.05</f>
        <v>0.79969846036721082</v>
      </c>
      <c r="H11" s="10"/>
      <c r="I11" s="10">
        <f>D11*0.12</f>
        <v>1.919276304881306</v>
      </c>
      <c r="J11" s="10">
        <f>D11*0.001</f>
        <v>1.5993969207344215E-2</v>
      </c>
      <c r="K11" s="10"/>
      <c r="L11" s="10">
        <f>D11*0.04</f>
        <v>0.63975876829376865</v>
      </c>
      <c r="M11" s="10">
        <f>D11*0.03</f>
        <v>0.47981907622032649</v>
      </c>
      <c r="N11" s="10">
        <f>D11*0.01-0.02</f>
        <v>0.13993969207344217</v>
      </c>
      <c r="O11" s="9">
        <v>12000000</v>
      </c>
    </row>
    <row r="12" spans="1:17" ht="30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15" t="s">
        <v>26</v>
      </c>
      <c r="O12" s="9">
        <f>SUM(O5:O11)</f>
        <v>425635464.95999998</v>
      </c>
    </row>
    <row r="13" spans="1:17" x14ac:dyDescent="0.25">
      <c r="E13" s="5"/>
      <c r="G13" s="5"/>
      <c r="I13" s="5"/>
      <c r="J13" s="5"/>
    </row>
    <row r="14" spans="1:17" x14ac:dyDescent="0.25">
      <c r="D14" s="1"/>
      <c r="F14" s="1"/>
      <c r="H14" s="1"/>
      <c r="I14" s="1"/>
      <c r="P14" s="5"/>
    </row>
    <row r="15" spans="1:17" x14ac:dyDescent="0.25">
      <c r="F15" s="1"/>
    </row>
  </sheetData>
  <customSheetViews>
    <customSheetView guid="{75354E16-DA2A-4D30-8750-53539EDB65D0}" scale="70" fitToPage="1">
      <selection activeCell="E9" sqref="E9:N9"/>
      <pageMargins left="0.7" right="0.7" top="0.75" bottom="0.75" header="0.3" footer="0.3"/>
      <pageSetup paperSize="9" scale="46" orientation="landscape" r:id="rId1"/>
    </customSheetView>
    <customSheetView guid="{EA703861-8549-4710-8AD5-C6ED7CB87F85}" scale="70" showPageBreaks="1" fitToPage="1" printArea="1">
      <selection activeCell="B7" sqref="B7"/>
      <pageMargins left="0.7" right="0.7" top="0.75" bottom="0.75" header="0.3" footer="0.3"/>
      <pageSetup paperSize="9" scale="46" orientation="landscape" r:id="rId2"/>
    </customSheetView>
  </customSheetViews>
  <mergeCells count="10">
    <mergeCell ref="A2:O2"/>
    <mergeCell ref="O3:O4"/>
    <mergeCell ref="A5:A6"/>
    <mergeCell ref="B5:B6"/>
    <mergeCell ref="A3:A4"/>
    <mergeCell ref="B3:B4"/>
    <mergeCell ref="D3:D4"/>
    <mergeCell ref="E3:G3"/>
    <mergeCell ref="H3:N3"/>
    <mergeCell ref="C3:C4"/>
  </mergeCells>
  <pageMargins left="0.7" right="0.7" top="0.75" bottom="0.75" header="0.3" footer="0.3"/>
  <pageSetup paperSize="9" scale="4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2021</vt:lpstr>
      <vt:lpstr>2022</vt:lpstr>
      <vt:lpstr>2023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OBCH2</dc:creator>
  <cp:lastModifiedBy>OBCH2</cp:lastModifiedBy>
  <cp:lastPrinted>2020-12-30T09:12:43Z</cp:lastPrinted>
  <dcterms:created xsi:type="dcterms:W3CDTF">2015-06-05T18:19:34Z</dcterms:created>
  <dcterms:modified xsi:type="dcterms:W3CDTF">2021-01-25T07:40:12Z</dcterms:modified>
</cp:coreProperties>
</file>