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0" sheetId="1" r:id="rId1"/>
    <sheet name="2021" sheetId="3" r:id="rId2"/>
    <sheet name="2022" sheetId="4" r:id="rId3"/>
  </sheets>
  <definedNames>
    <definedName name="_xlnm.Print_Area" localSheetId="2">'2022'!$A$1:$O$13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4" l="1"/>
  <c r="O11" i="4"/>
  <c r="O9" i="4"/>
  <c r="D8" i="4"/>
  <c r="O8" i="4" s="1"/>
  <c r="O7" i="4"/>
  <c r="O5" i="4"/>
  <c r="O10" i="4"/>
  <c r="O6" i="4"/>
  <c r="O7" i="3"/>
  <c r="D6" i="3"/>
  <c r="M7" i="3" s="1"/>
  <c r="O14" i="3"/>
  <c r="D9" i="3"/>
  <c r="O9" i="3" s="1"/>
  <c r="D11" i="3"/>
  <c r="O12" i="3"/>
  <c r="O10" i="3"/>
  <c r="O8" i="3"/>
  <c r="O11" i="3"/>
  <c r="O13" i="3"/>
  <c r="I7" i="3" l="1"/>
  <c r="N7" i="3"/>
  <c r="E7" i="3"/>
  <c r="J7" i="3"/>
  <c r="F7" i="3"/>
  <c r="L7" i="3"/>
  <c r="G7" i="3"/>
  <c r="O5" i="3" l="1"/>
  <c r="D10" i="3" l="1"/>
  <c r="D7" i="4" l="1"/>
  <c r="D8" i="3"/>
  <c r="D12" i="4"/>
  <c r="D11" i="4"/>
  <c r="G10" i="4"/>
  <c r="F10" i="4"/>
  <c r="E10" i="4"/>
  <c r="D9" i="4"/>
  <c r="D6" i="4"/>
  <c r="D14" i="3"/>
  <c r="D13" i="3"/>
  <c r="G12" i="3"/>
  <c r="F12" i="3"/>
  <c r="E12" i="3"/>
</calcChain>
</file>

<file path=xl/sharedStrings.xml><?xml version="1.0" encoding="utf-8"?>
<sst xmlns="http://schemas.openxmlformats.org/spreadsheetml/2006/main" count="76" uniqueCount="28">
  <si>
    <t>Наименование услуги</t>
  </si>
  <si>
    <t>Базовый норматив затрат, непосредственно связанный с оказанием муниципальной услуги</t>
  </si>
  <si>
    <t>Базовый норматив затрат на общехозяйственные нужды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</si>
  <si>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</si>
  <si>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</si>
  <si>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</si>
  <si>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затраты на коммунальные услуги (с разбивкой по видам затрат), руб.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</si>
  <si>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</si>
  <si>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приобретение услуг связи, руб.</t>
  </si>
  <si>
    <t>затраты на приобретение транспортных услуг,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</si>
  <si>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</si>
  <si>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</si>
  <si>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прочие затраты, влияющие на стоимость оказания муниципальной услуги (с разбивкой по видам затрат), руб.</t>
  </si>
  <si>
    <t>Благоустройство дворовых территорий</t>
  </si>
  <si>
    <t>N п/п</t>
  </si>
  <si>
    <t>Содержание территорий межпоселенческих кладбищ</t>
  </si>
  <si>
    <t>Благоустройство объектов озеленения</t>
  </si>
  <si>
    <t>Содержание объектов монументального искусства</t>
  </si>
  <si>
    <t>Организация освещения улиц</t>
  </si>
  <si>
    <t xml:space="preserve">Содержание в чистоте территории города </t>
  </si>
  <si>
    <t>Содержание объектов дорожного хозяйства</t>
  </si>
  <si>
    <t>Расчет базовых нормативов затрат на услугу на 2020 год</t>
  </si>
  <si>
    <t>Расчет базовых нормативов затрат на услугу на 2021 год</t>
  </si>
  <si>
    <t>Расчет базовых нормативов затрат на услугу на 2022 год</t>
  </si>
  <si>
    <t>Объем муниципальной услуги, ед.</t>
  </si>
  <si>
    <t>Норматив (на ед. услуги), руб.</t>
  </si>
  <si>
    <t>Сумма финансового обеспечения выполнения муниципального задания, руб.</t>
  </si>
  <si>
    <r>
      <t>Приложение 
к Постановлению администрации
Раменского городского округа 
от _</t>
    </r>
    <r>
      <rPr>
        <u/>
        <sz val="14"/>
        <color theme="1"/>
        <rFont val="Times New Roman"/>
        <family val="1"/>
        <charset val="204"/>
      </rPr>
      <t>29.12.2020</t>
    </r>
    <r>
      <rPr>
        <sz val="14"/>
        <color theme="1"/>
        <rFont val="Times New Roman"/>
        <family val="1"/>
        <charset val="204"/>
      </rPr>
      <t xml:space="preserve">___ № </t>
    </r>
    <r>
      <rPr>
        <u/>
        <sz val="14"/>
        <color theme="1"/>
        <rFont val="Times New Roman"/>
        <family val="1"/>
        <charset val="204"/>
      </rPr>
      <t>12244</t>
    </r>
    <r>
      <rPr>
        <sz val="14"/>
        <color theme="1"/>
        <rFont val="Times New Roman"/>
        <family val="1"/>
        <charset val="204"/>
      </rPr>
      <t>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</si>
</sst>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* #,##0.00\ _₽_-;\-* #,##0.00\ _₽_-;_-* &quot;-&quot;??\ _₽_-;_-@_-"/>
    <numFmt numFmtId="166" formatCode="_-* #,##0.000000_-;\-* #,##0.000000_-;_-* &quot;-&quot;??_-;_-@_-"/>
    <numFmt numFmtId="167" formatCode="_-* #,##0.00000000\ _₽_-;\-* #,##0.00000000\ _₽_-;_-* &quot;-&quot;??\ _₽_-;_-@_-"/>
    <numFmt numFmtId="168" formatCode="_-* #,##0.000000000\ _₽_-;\-* #,##0.000000000\ _₽_-;_-* &quot;-&quot;??\ _₽_-;_-@_-"/>
    <numFmt numFmtId="169" formatCode="#,##0.00_ ;[Red]\-#,##0.00\ "/>
    <numFmt numFmtId="170" formatCode="#,##0.0000000000_ ;[Red]\-#,##0.0000000000\ "/>
    <numFmt numFmtId="171" formatCode="0.000"/>
    <numFmt numFmtId="172" formatCode="_-* #,##0.000\ _₽_-;\-* #,##0.000\ _₽_-;_-* &quot;-&quot;??\ _₽_-;_-@_-"/>
    <numFmt numFmtId="173" formatCode="_-* #,##0.0000\ _₽_-;\-* #,##0.00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43" fontId="0" fillId="0" borderId="0" xfId="0" applyNumberFormat="1"/>
    <xf numFmtId="164" fontId="0" fillId="0" borderId="0" xfId="0" applyNumberFormat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43" fontId="4" fillId="0" borderId="0" xfId="1" applyFont="1" applyFill="1" applyBorder="1" applyAlignment="1"/>
    <xf numFmtId="43" fontId="3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" fontId="0" fillId="0" borderId="0" xfId="0" applyNumberFormat="1"/>
    <xf numFmtId="0" fontId="2" fillId="0" borderId="0" xfId="0" applyFont="1" applyFill="1" applyBorder="1" applyAlignment="1">
      <alignment horizontal="center" vertical="center" wrapText="1"/>
    </xf>
    <xf numFmtId="43" fontId="0" fillId="0" borderId="0" xfId="0" applyNumberForma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5" fillId="0" borderId="1" xfId="1" applyFont="1" applyBorder="1" applyAlignment="1">
      <alignment horizontal="right" vertical="center" wrapText="1"/>
    </xf>
    <xf numFmtId="43" fontId="5" fillId="0" borderId="3" xfId="1" applyFont="1" applyBorder="1" applyAlignment="1">
      <alignment horizontal="right" vertical="center" wrapText="1"/>
    </xf>
    <xf numFmtId="43" fontId="5" fillId="0" borderId="3" xfId="1" applyFont="1" applyFill="1" applyBorder="1" applyAlignment="1">
      <alignment horizontal="right" vertical="center" wrapText="1"/>
    </xf>
    <xf numFmtId="43" fontId="6" fillId="0" borderId="0" xfId="1" applyFont="1" applyAlignment="1">
      <alignment horizontal="right" vertical="center"/>
    </xf>
    <xf numFmtId="43" fontId="5" fillId="0" borderId="5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6" fillId="0" borderId="0" xfId="0" applyFont="1"/>
    <xf numFmtId="4" fontId="5" fillId="0" borderId="3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4" fontId="5" fillId="0" borderId="3" xfId="1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0" fillId="0" borderId="0" xfId="0" applyNumberFormat="1" applyBorder="1"/>
    <xf numFmtId="43" fontId="5" fillId="0" borderId="0" xfId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7" fontId="0" fillId="0" borderId="0" xfId="0" applyNumberFormat="1" applyBorder="1"/>
    <xf numFmtId="43" fontId="5" fillId="0" borderId="0" xfId="1" applyFont="1" applyFill="1" applyBorder="1" applyAlignment="1">
      <alignment horizontal="right" vertical="center" wrapText="1"/>
    </xf>
    <xf numFmtId="168" fontId="0" fillId="0" borderId="0" xfId="0" applyNumberFormat="1" applyBorder="1"/>
    <xf numFmtId="164" fontId="5" fillId="0" borderId="1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169" fontId="0" fillId="0" borderId="0" xfId="1" applyNumberFormat="1" applyFont="1" applyBorder="1"/>
    <xf numFmtId="170" fontId="0" fillId="0" borderId="0" xfId="0" applyNumberFormat="1" applyBorder="1"/>
    <xf numFmtId="169" fontId="5" fillId="0" borderId="3" xfId="1" applyNumberFormat="1" applyFont="1" applyFill="1" applyBorder="1" applyAlignment="1">
      <alignment horizontal="right" vertical="center" wrapText="1"/>
    </xf>
    <xf numFmtId="164" fontId="5" fillId="0" borderId="3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3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/>
    </xf>
    <xf numFmtId="171" fontId="7" fillId="0" borderId="0" xfId="0" applyNumberFormat="1" applyFont="1" applyFill="1" applyBorder="1" applyAlignment="1">
      <alignment vertical="top" wrapText="1"/>
    </xf>
    <xf numFmtId="171" fontId="8" fillId="0" borderId="0" xfId="0" applyNumberFormat="1" applyFont="1" applyBorder="1" applyAlignment="1">
      <alignment vertical="top"/>
    </xf>
    <xf numFmtId="164" fontId="0" fillId="0" borderId="0" xfId="0" applyNumberFormat="1" applyBorder="1"/>
    <xf numFmtId="0" fontId="5" fillId="0" borderId="0" xfId="0" applyFont="1" applyFill="1" applyBorder="1" applyAlignment="1">
      <alignment horizontal="left" vertical="center" wrapText="1"/>
    </xf>
    <xf numFmtId="172" fontId="0" fillId="0" borderId="0" xfId="0" applyNumberFormat="1"/>
    <xf numFmtId="173" fontId="0" fillId="0" borderId="0" xfId="0" applyNumberFormat="1"/>
    <xf numFmtId="172" fontId="0" fillId="0" borderId="0" xfId="0" applyNumberFormat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1" fontId="0" fillId="0" borderId="0" xfId="0" applyNumberFormat="1"/>
    <xf numFmtId="2" fontId="0" fillId="0" borderId="0" xfId="0" applyNumberFormat="1"/>
    <xf numFmtId="2" fontId="3" fillId="0" borderId="0" xfId="1" applyNumberFormat="1" applyFont="1" applyFill="1" applyBorder="1" applyAlignment="1">
      <alignment vertical="center" wrapText="1"/>
    </xf>
    <xf numFmtId="2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 wrapTex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zoomScale="70" zoomScaleNormal="70" workbookViewId="0">
      <selection activeCell="D9" sqref="D9"/>
    </sheetView>
  </sheetViews>
  <sheetFormatPr defaultRowHeight="15" x14ac:dyDescent="0.25"/>
  <cols>
    <col min="1" max="1" width="3.7109375" customWidth="1"/>
    <col min="2" max="2" width="32.5703125" customWidth="1"/>
    <col min="3" max="3" width="20.140625" customWidth="1"/>
    <col min="4" max="4" width="17.5703125" customWidth="1"/>
    <col min="5" max="11" width="19.140625" customWidth="1"/>
    <col min="12" max="13" width="20.42578125" customWidth="1"/>
    <col min="14" max="14" width="19.140625" customWidth="1"/>
    <col min="15" max="15" width="14.28515625" style="3" hidden="1" customWidth="1"/>
    <col min="16" max="16" width="22.5703125" style="3" customWidth="1"/>
    <col min="17" max="17" width="20.85546875" style="3" customWidth="1"/>
    <col min="18" max="18" width="16.5703125" style="3" customWidth="1"/>
    <col min="19" max="19" width="17.5703125" customWidth="1"/>
  </cols>
  <sheetData>
    <row r="1" spans="1:19" ht="78" customHeight="1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M1" s="67" t="s">
        <v>27</v>
      </c>
      <c r="N1" s="67"/>
      <c r="O1" s="67"/>
      <c r="P1" s="67"/>
    </row>
    <row r="2" spans="1:19" ht="8.2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9" ht="27.75" customHeight="1" x14ac:dyDescent="0.25">
      <c r="A3" s="69" t="s">
        <v>21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9" ht="41.25" customHeight="1" x14ac:dyDescent="0.25">
      <c r="A4" s="68" t="s">
        <v>14</v>
      </c>
      <c r="B4" s="68" t="s">
        <v>0</v>
      </c>
      <c r="C4" s="74" t="s">
        <v>24</v>
      </c>
      <c r="D4" s="68" t="s">
        <v>25</v>
      </c>
      <c r="E4" s="68" t="s">
        <v>1</v>
      </c>
      <c r="F4" s="68"/>
      <c r="G4" s="68"/>
      <c r="H4" s="68" t="s">
        <v>2</v>
      </c>
      <c r="I4" s="68"/>
      <c r="J4" s="68"/>
      <c r="K4" s="68"/>
      <c r="L4" s="68"/>
      <c r="M4" s="68"/>
      <c r="N4" s="68"/>
      <c r="P4" s="68" t="s">
        <v>26</v>
      </c>
    </row>
    <row r="5" spans="1:19" ht="233.25" customHeight="1" x14ac:dyDescent="0.25">
      <c r="A5" s="68"/>
      <c r="B5" s="68"/>
      <c r="C5" s="75"/>
      <c r="D5" s="68"/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L5" s="19" t="s">
        <v>10</v>
      </c>
      <c r="M5" s="19" t="s">
        <v>11</v>
      </c>
      <c r="N5" s="19" t="s">
        <v>12</v>
      </c>
      <c r="P5" s="68"/>
      <c r="Q5" s="9"/>
      <c r="R5" s="9"/>
    </row>
    <row r="6" spans="1:19" ht="64.5" customHeight="1" x14ac:dyDescent="0.25">
      <c r="A6" s="61">
        <v>1</v>
      </c>
      <c r="B6" s="60" t="s">
        <v>15</v>
      </c>
      <c r="C6" s="30">
        <v>770729</v>
      </c>
      <c r="D6" s="48">
        <v>24.371298225446296</v>
      </c>
      <c r="E6" s="33">
        <v>10.960818143281051</v>
      </c>
      <c r="F6" s="33">
        <v>5.0206952098346758</v>
      </c>
      <c r="G6" s="33">
        <v>1.590919881305638</v>
      </c>
      <c r="H6" s="33"/>
      <c r="I6" s="33">
        <v>4.0289529461636286</v>
      </c>
      <c r="J6" s="33">
        <v>3.0991945739720219E-2</v>
      </c>
      <c r="K6" s="33"/>
      <c r="L6" s="33">
        <v>1.39463755828741</v>
      </c>
      <c r="M6" s="33">
        <v>0.95041966935142019</v>
      </c>
      <c r="N6" s="34">
        <v>0.39256464603645613</v>
      </c>
      <c r="O6" s="35"/>
      <c r="P6" s="31">
        <v>18783666.309999999</v>
      </c>
      <c r="Q6" s="45"/>
      <c r="R6" s="46"/>
      <c r="S6" s="47"/>
    </row>
    <row r="7" spans="1:19" ht="30" customHeight="1" x14ac:dyDescent="0.25">
      <c r="A7" s="71">
        <v>2</v>
      </c>
      <c r="B7" s="70" t="s">
        <v>18</v>
      </c>
      <c r="C7" s="30">
        <v>5367</v>
      </c>
      <c r="D7" s="24">
        <v>10321.67</v>
      </c>
      <c r="E7" s="23"/>
      <c r="F7" s="23"/>
      <c r="G7" s="23">
        <v>10321.67</v>
      </c>
      <c r="H7" s="23"/>
      <c r="I7" s="23"/>
      <c r="J7" s="23"/>
      <c r="K7" s="23"/>
      <c r="L7" s="23"/>
      <c r="M7" s="23"/>
      <c r="N7" s="24"/>
      <c r="O7" s="36"/>
      <c r="P7" s="31">
        <v>55396400</v>
      </c>
      <c r="Q7" s="44"/>
      <c r="R7" s="44"/>
      <c r="S7" s="37"/>
    </row>
    <row r="8" spans="1:19" ht="30" customHeight="1" x14ac:dyDescent="0.25">
      <c r="A8" s="72"/>
      <c r="B8" s="70"/>
      <c r="C8" s="31">
        <v>214.68</v>
      </c>
      <c r="D8" s="24">
        <v>156928.26248369669</v>
      </c>
      <c r="E8" s="49">
        <v>43079.395635422174</v>
      </c>
      <c r="F8" s="49">
        <v>81268.271822145776</v>
      </c>
      <c r="G8" s="49">
        <v>7586.6587411702567</v>
      </c>
      <c r="H8" s="49"/>
      <c r="I8" s="49">
        <v>14796.410280695407</v>
      </c>
      <c r="J8" s="49">
        <v>124.96968142479233</v>
      </c>
      <c r="K8" s="49"/>
      <c r="L8" s="49">
        <v>5123.7569384164844</v>
      </c>
      <c r="M8" s="49">
        <v>3499.1510798941854</v>
      </c>
      <c r="N8" s="50">
        <v>1449.6483045275922</v>
      </c>
      <c r="O8" s="36"/>
      <c r="P8" s="31">
        <v>33689359.390000001</v>
      </c>
      <c r="Q8" s="44"/>
      <c r="R8" s="44"/>
      <c r="S8" s="37"/>
    </row>
    <row r="9" spans="1:19" ht="40.5" customHeight="1" x14ac:dyDescent="0.25">
      <c r="A9" s="11">
        <v>3</v>
      </c>
      <c r="B9" s="12" t="s">
        <v>13</v>
      </c>
      <c r="C9" s="30">
        <v>6</v>
      </c>
      <c r="D9" s="23">
        <v>7373658.5849999972</v>
      </c>
      <c r="E9" s="49">
        <v>1152007.0147882898</v>
      </c>
      <c r="F9" s="49">
        <v>5295286.8728702962</v>
      </c>
      <c r="G9" s="49">
        <v>123831.39222873593</v>
      </c>
      <c r="H9" s="49"/>
      <c r="I9" s="49">
        <v>475099.71662670368</v>
      </c>
      <c r="J9" s="49">
        <v>4012.6665255633757</v>
      </c>
      <c r="K9" s="49"/>
      <c r="L9" s="49">
        <v>164519.3275480984</v>
      </c>
      <c r="M9" s="49">
        <v>112354.66271577452</v>
      </c>
      <c r="N9" s="50">
        <v>46546.931696535226</v>
      </c>
      <c r="O9" s="36"/>
      <c r="P9" s="31">
        <v>44241951.509999998</v>
      </c>
      <c r="Q9" s="44"/>
      <c r="R9" s="44"/>
      <c r="S9" s="37"/>
    </row>
    <row r="10" spans="1:19" ht="47.25" customHeight="1" x14ac:dyDescent="0.25">
      <c r="A10" s="11">
        <v>4</v>
      </c>
      <c r="B10" s="12" t="s">
        <v>19</v>
      </c>
      <c r="C10" s="31">
        <v>657120.48</v>
      </c>
      <c r="D10" s="43">
        <v>622.82085218223597</v>
      </c>
      <c r="E10" s="43">
        <v>312.77131207627536</v>
      </c>
      <c r="F10" s="43">
        <v>74.311155004465164</v>
      </c>
      <c r="G10" s="43">
        <v>42.337598869201933</v>
      </c>
      <c r="H10" s="43"/>
      <c r="I10" s="51">
        <v>114.49845715690597</v>
      </c>
      <c r="J10" s="51">
        <v>0.96860212466716844</v>
      </c>
      <c r="K10" s="51"/>
      <c r="L10" s="51">
        <v>39.644884962627202</v>
      </c>
      <c r="M10" s="51">
        <v>27.072429384447357</v>
      </c>
      <c r="N10" s="43">
        <v>11.216412603645811</v>
      </c>
      <c r="O10" s="35"/>
      <c r="P10" s="31">
        <v>409268337.33999991</v>
      </c>
      <c r="Q10" s="44"/>
      <c r="R10" s="44"/>
      <c r="S10" s="3"/>
    </row>
    <row r="11" spans="1:19" ht="41.25" customHeight="1" x14ac:dyDescent="0.25">
      <c r="A11" s="11">
        <v>5</v>
      </c>
      <c r="B11" s="12" t="s">
        <v>16</v>
      </c>
      <c r="C11" s="31">
        <v>241915.7</v>
      </c>
      <c r="D11" s="24">
        <v>38.630000000000003</v>
      </c>
      <c r="E11" s="50">
        <v>12.251219182695774</v>
      </c>
      <c r="F11" s="50">
        <v>17.89720246194398</v>
      </c>
      <c r="G11" s="50">
        <v>0.53939862664469973</v>
      </c>
      <c r="H11" s="50"/>
      <c r="I11" s="43">
        <v>4.699901651228144</v>
      </c>
      <c r="J11" s="43">
        <v>3.7374963429249654E-2</v>
      </c>
      <c r="K11" s="43"/>
      <c r="L11" s="43">
        <v>1.6351546500296723</v>
      </c>
      <c r="M11" s="43">
        <v>1.111905162020177</v>
      </c>
      <c r="N11" s="43">
        <v>0.4578433020083082</v>
      </c>
      <c r="O11" s="36"/>
      <c r="P11" s="31">
        <v>9346011.5800000001</v>
      </c>
      <c r="Q11" s="44"/>
      <c r="R11" s="44"/>
      <c r="S11" s="3"/>
    </row>
    <row r="12" spans="1:19" ht="64.5" customHeight="1" x14ac:dyDescent="0.25">
      <c r="A12" s="11">
        <v>6</v>
      </c>
      <c r="B12" s="12" t="s">
        <v>17</v>
      </c>
      <c r="C12" s="30">
        <v>1</v>
      </c>
      <c r="D12" s="24">
        <v>416089.7099999999</v>
      </c>
      <c r="E12" s="50">
        <v>12564.869017724997</v>
      </c>
      <c r="F12" s="50">
        <v>38034.76039109999</v>
      </c>
      <c r="G12" s="50">
        <v>355440.82061182492</v>
      </c>
      <c r="H12" s="52"/>
      <c r="I12" s="50">
        <v>5949.1605208094988</v>
      </c>
      <c r="J12" s="50">
        <v>50.249767310999978</v>
      </c>
      <c r="K12" s="50"/>
      <c r="L12" s="50">
        <v>2060.1017631809996</v>
      </c>
      <c r="M12" s="50">
        <v>1406.8963971089997</v>
      </c>
      <c r="N12" s="50">
        <v>582.85153093949987</v>
      </c>
      <c r="O12" s="36"/>
      <c r="P12" s="31">
        <v>416089.7099999999</v>
      </c>
      <c r="Q12" s="44"/>
      <c r="R12" s="44"/>
      <c r="S12" s="3"/>
    </row>
    <row r="13" spans="1:19" ht="44.25" customHeight="1" x14ac:dyDescent="0.25">
      <c r="A13" s="11">
        <v>7</v>
      </c>
      <c r="B13" s="12" t="s">
        <v>20</v>
      </c>
      <c r="C13" s="30">
        <v>706203.25</v>
      </c>
      <c r="D13" s="24">
        <v>22.942959381736067</v>
      </c>
      <c r="E13" s="50">
        <v>6.6759595598611519</v>
      </c>
      <c r="F13" s="50">
        <v>10.647143992399236</v>
      </c>
      <c r="G13" s="50">
        <v>1.1279708230151746</v>
      </c>
      <c r="H13" s="50"/>
      <c r="I13" s="50">
        <v>2.6591959238246181</v>
      </c>
      <c r="J13" s="50">
        <v>2.245942503230252E-2</v>
      </c>
      <c r="K13" s="50"/>
      <c r="L13" s="50">
        <v>0.92083642632440332</v>
      </c>
      <c r="M13" s="50">
        <v>0.62886390090447053</v>
      </c>
      <c r="N13" s="50">
        <v>0.26052933037470893</v>
      </c>
      <c r="O13" s="35"/>
      <c r="P13" s="31">
        <v>16202392.48</v>
      </c>
      <c r="Q13" s="44"/>
      <c r="R13" s="44"/>
      <c r="S13" s="3"/>
    </row>
    <row r="14" spans="1:19" ht="30" customHeight="1" x14ac:dyDescent="0.25">
      <c r="A14" s="4"/>
      <c r="B14" s="3"/>
      <c r="C14" s="3"/>
      <c r="D14" s="3"/>
      <c r="E14" s="53"/>
      <c r="F14" s="54"/>
      <c r="G14" s="54"/>
      <c r="H14" s="54"/>
      <c r="I14" s="53"/>
      <c r="J14" s="53"/>
      <c r="K14" s="53"/>
      <c r="L14" s="53"/>
      <c r="M14" s="53"/>
      <c r="N14" s="53"/>
      <c r="O14" s="54"/>
      <c r="P14" s="54"/>
      <c r="S14" s="3"/>
    </row>
    <row r="15" spans="1:19" ht="35.25" customHeight="1" x14ac:dyDescent="0.25">
      <c r="A15" s="4"/>
      <c r="B15" s="56"/>
      <c r="C15" s="3"/>
      <c r="D15" s="3"/>
      <c r="E15" s="55"/>
      <c r="F15" s="55"/>
      <c r="G15" s="55"/>
      <c r="H15" s="5"/>
      <c r="I15" s="2"/>
      <c r="J15" s="58"/>
      <c r="L15" s="2"/>
      <c r="M15" s="2"/>
      <c r="N15" s="55"/>
      <c r="R15" s="10"/>
    </row>
    <row r="16" spans="1:19" ht="35.25" customHeight="1" x14ac:dyDescent="0.25">
      <c r="A16" s="4"/>
      <c r="B16" s="56"/>
      <c r="C16" s="3"/>
      <c r="D16" s="3"/>
      <c r="E16" s="55"/>
      <c r="F16" s="55"/>
      <c r="G16" s="55"/>
      <c r="H16" s="5"/>
      <c r="I16" s="2"/>
      <c r="J16" s="57"/>
      <c r="L16" s="2"/>
      <c r="M16" s="2"/>
      <c r="N16" s="55"/>
      <c r="R16" s="10"/>
    </row>
    <row r="17" spans="1:14" x14ac:dyDescent="0.25">
      <c r="A17" s="4"/>
      <c r="B17" s="3"/>
      <c r="C17" s="3"/>
      <c r="D17" s="3"/>
      <c r="E17" s="55"/>
      <c r="F17" s="55"/>
      <c r="G17" s="55"/>
      <c r="H17" s="5"/>
      <c r="I17" s="2"/>
      <c r="J17" s="2"/>
      <c r="L17" s="2"/>
      <c r="M17" s="2"/>
      <c r="N17" s="55"/>
    </row>
    <row r="18" spans="1:14" ht="18.75" x14ac:dyDescent="0.25">
      <c r="A18" s="3"/>
      <c r="B18" s="56"/>
      <c r="C18" s="3"/>
      <c r="D18" s="3"/>
      <c r="E18" s="55"/>
      <c r="F18" s="55"/>
      <c r="G18" s="55"/>
      <c r="H18" s="5"/>
      <c r="I18" s="2"/>
      <c r="J18" s="2"/>
      <c r="L18" s="2"/>
      <c r="M18" s="2"/>
      <c r="N18" s="55"/>
    </row>
    <row r="19" spans="1:14" ht="18.75" x14ac:dyDescent="0.25">
      <c r="B19" s="56"/>
      <c r="E19" s="55"/>
      <c r="F19" s="55"/>
      <c r="G19" s="55"/>
      <c r="H19" s="5"/>
      <c r="I19" s="2"/>
      <c r="J19" s="57"/>
      <c r="K19" s="57"/>
      <c r="L19" s="57"/>
      <c r="M19" s="57"/>
      <c r="N19" s="59"/>
    </row>
    <row r="20" spans="1:14" ht="18.75" x14ac:dyDescent="0.25">
      <c r="B20" s="56"/>
      <c r="E20" s="55"/>
      <c r="F20" s="55"/>
      <c r="G20" s="55"/>
      <c r="H20" s="5"/>
      <c r="I20" s="2"/>
      <c r="J20" s="2"/>
      <c r="L20" s="2"/>
      <c r="M20" s="2"/>
      <c r="N20" s="55"/>
    </row>
    <row r="21" spans="1:14" x14ac:dyDescent="0.25">
      <c r="G21" s="2"/>
    </row>
  </sheetData>
  <mergeCells count="11">
    <mergeCell ref="M1:P1"/>
    <mergeCell ref="P4:P5"/>
    <mergeCell ref="A3:N3"/>
    <mergeCell ref="B7:B8"/>
    <mergeCell ref="A7:A8"/>
    <mergeCell ref="B4:B5"/>
    <mergeCell ref="D4:D5"/>
    <mergeCell ref="E4:G4"/>
    <mergeCell ref="H4:N4"/>
    <mergeCell ref="A4:A5"/>
    <mergeCell ref="C4:C5"/>
  </mergeCells>
  <pageMargins left="0.78740157480314965" right="0.39370078740157483" top="0.78740157480314965" bottom="0.78740157480314965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2"/>
  <sheetViews>
    <sheetView zoomScale="70" zoomScaleNormal="70" workbookViewId="0">
      <selection activeCell="C14" sqref="C14"/>
    </sheetView>
  </sheetViews>
  <sheetFormatPr defaultRowHeight="15" x14ac:dyDescent="0.25"/>
  <cols>
    <col min="1" max="1" width="4.42578125" customWidth="1"/>
    <col min="2" max="2" width="29.7109375" customWidth="1"/>
    <col min="3" max="3" width="22.5703125" customWidth="1"/>
    <col min="4" max="14" width="19.28515625" customWidth="1"/>
    <col min="15" max="15" width="19.85546875" customWidth="1"/>
    <col min="16" max="16" width="17.7109375" customWidth="1"/>
    <col min="17" max="17" width="17.28515625" customWidth="1"/>
    <col min="18" max="18" width="15.28515625" customWidth="1"/>
  </cols>
  <sheetData>
    <row r="2" spans="1:18" ht="73.5" customHeight="1" x14ac:dyDescent="0.25">
      <c r="A2" s="69" t="s">
        <v>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8" ht="18.75" customHeight="1" x14ac:dyDescent="0.25">
      <c r="A3" s="68" t="s">
        <v>14</v>
      </c>
      <c r="B3" s="68" t="s">
        <v>0</v>
      </c>
      <c r="C3" s="74" t="s">
        <v>24</v>
      </c>
      <c r="D3" s="68" t="s">
        <v>25</v>
      </c>
      <c r="E3" s="68" t="s">
        <v>1</v>
      </c>
      <c r="F3" s="68"/>
      <c r="G3" s="68"/>
      <c r="H3" s="68" t="s">
        <v>2</v>
      </c>
      <c r="I3" s="68"/>
      <c r="J3" s="68"/>
      <c r="K3" s="68"/>
      <c r="L3" s="68"/>
      <c r="M3" s="68"/>
      <c r="N3" s="68"/>
      <c r="O3" s="68" t="s">
        <v>26</v>
      </c>
    </row>
    <row r="4" spans="1:18" ht="243.75" x14ac:dyDescent="0.25">
      <c r="A4" s="68"/>
      <c r="B4" s="68"/>
      <c r="C4" s="75"/>
      <c r="D4" s="68"/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68"/>
    </row>
    <row r="5" spans="1:18" ht="43.5" hidden="1" customHeight="1" x14ac:dyDescent="0.25">
      <c r="A5" s="25"/>
      <c r="B5" s="25"/>
      <c r="C5" s="26"/>
      <c r="D5" s="21">
        <v>21.58</v>
      </c>
      <c r="E5" s="21">
        <v>9.6999999999999993</v>
      </c>
      <c r="F5" s="21">
        <v>4.4400000000000004</v>
      </c>
      <c r="G5" s="21">
        <v>1.41</v>
      </c>
      <c r="H5" s="21"/>
      <c r="I5" s="21">
        <v>3.57</v>
      </c>
      <c r="J5" s="21">
        <v>0.03</v>
      </c>
      <c r="K5" s="21"/>
      <c r="L5" s="21">
        <v>1.24</v>
      </c>
      <c r="M5" s="21">
        <v>0.84</v>
      </c>
      <c r="N5" s="21">
        <v>0.35</v>
      </c>
      <c r="O5" s="28">
        <f>C7*D5</f>
        <v>16632331.819999998</v>
      </c>
    </row>
    <row r="6" spans="1:18" ht="43.5" hidden="1" customHeight="1" x14ac:dyDescent="0.25">
      <c r="A6" s="25"/>
      <c r="B6" s="25"/>
      <c r="C6" s="29"/>
      <c r="D6" s="21">
        <f>D7/D5</f>
        <v>1.0331684430027803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8"/>
      <c r="Q6" s="1"/>
    </row>
    <row r="7" spans="1:18" ht="63" customHeight="1" x14ac:dyDescent="0.25">
      <c r="A7" s="11">
        <v>1</v>
      </c>
      <c r="B7" s="20" t="s">
        <v>15</v>
      </c>
      <c r="C7" s="30">
        <v>770729</v>
      </c>
      <c r="D7" s="13">
        <v>22.295774999999999</v>
      </c>
      <c r="E7" s="13">
        <f>E5*D6</f>
        <v>10.021733897126968</v>
      </c>
      <c r="F7" s="13">
        <f>F5*D6</f>
        <v>4.5872678869323451</v>
      </c>
      <c r="G7" s="13">
        <f>G5*D6</f>
        <v>1.4567675046339201</v>
      </c>
      <c r="H7" s="13"/>
      <c r="I7" s="13">
        <f>I5*D6</f>
        <v>3.6884113415199256</v>
      </c>
      <c r="J7" s="13">
        <f>J5*D6</f>
        <v>3.099505329008341E-2</v>
      </c>
      <c r="K7" s="13"/>
      <c r="L7" s="13">
        <f>L5*D6</f>
        <v>1.2811288693234475</v>
      </c>
      <c r="M7" s="13">
        <f>M5*D6</f>
        <v>0.86786149212233543</v>
      </c>
      <c r="N7" s="13">
        <f>N5*D6</f>
        <v>0.36160895505097307</v>
      </c>
      <c r="O7" s="13">
        <f>C7*D7-0.37</f>
        <v>17183999.999975</v>
      </c>
      <c r="P7" s="38"/>
      <c r="Q7" s="38"/>
      <c r="R7" s="39"/>
    </row>
    <row r="8" spans="1:18" ht="26.25" customHeight="1" x14ac:dyDescent="0.25">
      <c r="A8" s="71">
        <v>1</v>
      </c>
      <c r="B8" s="76" t="s">
        <v>18</v>
      </c>
      <c r="C8" s="30">
        <v>5367</v>
      </c>
      <c r="D8" s="14">
        <f>SUM(E8:N8)</f>
        <v>10527.296441214832</v>
      </c>
      <c r="E8" s="15"/>
      <c r="F8" s="15"/>
      <c r="G8" s="15">
        <v>10527.296441214832</v>
      </c>
      <c r="H8" s="15"/>
      <c r="I8" s="15"/>
      <c r="J8" s="15"/>
      <c r="K8" s="15"/>
      <c r="L8" s="15"/>
      <c r="M8" s="15"/>
      <c r="N8" s="15"/>
      <c r="O8" s="13">
        <f t="shared" ref="O8:O13" si="0">C8*D8</f>
        <v>56500000.000000007</v>
      </c>
      <c r="P8" s="3"/>
      <c r="Q8" s="3"/>
      <c r="R8" s="3"/>
    </row>
    <row r="9" spans="1:18" ht="26.25" customHeight="1" x14ac:dyDescent="0.25">
      <c r="A9" s="73"/>
      <c r="B9" s="77"/>
      <c r="C9" s="31">
        <v>214.68</v>
      </c>
      <c r="D9" s="14">
        <f t="shared" ref="D9:D14" si="1">SUM(E9:N9)</f>
        <v>135084.77738028692</v>
      </c>
      <c r="E9" s="14">
        <v>37082.998798211287</v>
      </c>
      <c r="F9" s="14">
        <v>69956.209502515369</v>
      </c>
      <c r="G9" s="14">
        <v>6530.6407583379905</v>
      </c>
      <c r="H9" s="14"/>
      <c r="I9" s="14">
        <v>12736.837566163589</v>
      </c>
      <c r="J9" s="14">
        <v>107.57464160611143</v>
      </c>
      <c r="K9" s="14"/>
      <c r="L9" s="14">
        <v>4410.5603058505676</v>
      </c>
      <c r="M9" s="14">
        <v>3012.08996497112</v>
      </c>
      <c r="N9" s="14">
        <v>1247.8658426308937</v>
      </c>
      <c r="O9" s="13">
        <f>C9*D9-0.01</f>
        <v>28999999.997999996</v>
      </c>
      <c r="P9" s="3"/>
      <c r="Q9" s="3"/>
      <c r="R9" s="3"/>
    </row>
    <row r="10" spans="1:18" ht="41.25" customHeight="1" x14ac:dyDescent="0.25">
      <c r="A10" s="11">
        <v>2</v>
      </c>
      <c r="B10" s="20" t="s">
        <v>13</v>
      </c>
      <c r="C10" s="32">
        <v>15</v>
      </c>
      <c r="D10" s="15">
        <f>SUM(E10:N10)</f>
        <v>11666666.666666666</v>
      </c>
      <c r="E10" s="14">
        <v>1822715.506049799</v>
      </c>
      <c r="F10" s="14">
        <v>8378248.8893406605</v>
      </c>
      <c r="G10" s="14">
        <v>195927.10448254636</v>
      </c>
      <c r="H10" s="14"/>
      <c r="I10" s="14">
        <v>751706.89874184679</v>
      </c>
      <c r="J10" s="14">
        <v>6348.8758339683</v>
      </c>
      <c r="K10" s="14"/>
      <c r="L10" s="14">
        <v>260303.90919270032</v>
      </c>
      <c r="M10" s="14">
        <v>177768.52335111244</v>
      </c>
      <c r="N10" s="14">
        <v>73646.959674032216</v>
      </c>
      <c r="O10" s="13">
        <f>C10*D10</f>
        <v>175000000</v>
      </c>
      <c r="P10" s="3"/>
      <c r="Q10" s="3"/>
      <c r="R10" s="3"/>
    </row>
    <row r="11" spans="1:18" ht="40.5" customHeight="1" x14ac:dyDescent="0.25">
      <c r="A11" s="11">
        <v>3</v>
      </c>
      <c r="B11" s="20" t="s">
        <v>19</v>
      </c>
      <c r="C11" s="31">
        <v>657120.48</v>
      </c>
      <c r="D11" s="15">
        <f>SUM(E11:N11)</f>
        <v>517.78238596368203</v>
      </c>
      <c r="E11" s="14">
        <v>258.89119298184102</v>
      </c>
      <c r="F11" s="14">
        <v>62.133886315641838</v>
      </c>
      <c r="G11" s="14">
        <v>36.244767017457747</v>
      </c>
      <c r="H11" s="14"/>
      <c r="I11" s="14">
        <v>95.02342347205493</v>
      </c>
      <c r="J11" s="14">
        <v>0.80256269824370718</v>
      </c>
      <c r="K11" s="14"/>
      <c r="L11" s="14">
        <v>32.905070627991989</v>
      </c>
      <c r="M11" s="14">
        <v>22.471755550823804</v>
      </c>
      <c r="N11" s="14">
        <v>9.3097272996269993</v>
      </c>
      <c r="O11" s="13">
        <f t="shared" si="0"/>
        <v>340245410</v>
      </c>
      <c r="P11" s="3"/>
      <c r="Q11" s="3"/>
      <c r="R11" s="3"/>
    </row>
    <row r="12" spans="1:18" ht="38.25" customHeight="1" x14ac:dyDescent="0.25">
      <c r="A12" s="11">
        <v>4</v>
      </c>
      <c r="B12" s="20" t="s">
        <v>16</v>
      </c>
      <c r="C12" s="31">
        <v>241915.7</v>
      </c>
      <c r="D12" s="14">
        <v>41.336713570000001</v>
      </c>
      <c r="E12" s="14">
        <f>(2643268.82*1.2)/241915.7</f>
        <v>13.111685533431686</v>
      </c>
      <c r="F12" s="14">
        <f>(3861421.18*1.2)/241915.7</f>
        <v>19.154215356837113</v>
      </c>
      <c r="G12" s="14">
        <f>(116378.26*1.2)/241915.7</f>
        <v>0.57728337598593216</v>
      </c>
      <c r="H12" s="14"/>
      <c r="I12" s="13">
        <v>5.03</v>
      </c>
      <c r="J12" s="13">
        <v>0.04</v>
      </c>
      <c r="K12" s="13"/>
      <c r="L12" s="13">
        <v>1.75</v>
      </c>
      <c r="M12" s="13">
        <v>1.19</v>
      </c>
      <c r="N12" s="13">
        <v>0.49</v>
      </c>
      <c r="O12" s="13">
        <f>C12*D12</f>
        <v>9999999.9989860505</v>
      </c>
      <c r="P12" s="38"/>
      <c r="Q12" s="3"/>
      <c r="R12" s="40"/>
    </row>
    <row r="13" spans="1:18" ht="56.25" customHeight="1" x14ac:dyDescent="0.25">
      <c r="A13" s="11">
        <v>5</v>
      </c>
      <c r="B13" s="20" t="s">
        <v>17</v>
      </c>
      <c r="C13" s="30">
        <v>1</v>
      </c>
      <c r="D13" s="14">
        <f t="shared" si="1"/>
        <v>599999.99686257169</v>
      </c>
      <c r="E13" s="14">
        <v>18118.5</v>
      </c>
      <c r="F13" s="14">
        <v>54846</v>
      </c>
      <c r="G13" s="15">
        <v>512544.49686257163</v>
      </c>
      <c r="H13" s="17"/>
      <c r="I13" s="18">
        <v>8578.6720000000005</v>
      </c>
      <c r="J13" s="18">
        <v>72.454999999999998</v>
      </c>
      <c r="K13" s="18"/>
      <c r="L13" s="18">
        <v>2970.6549999999997</v>
      </c>
      <c r="M13" s="18">
        <v>2028.7400000000002</v>
      </c>
      <c r="N13" s="18">
        <v>840.47799999999916</v>
      </c>
      <c r="O13" s="13">
        <f t="shared" si="0"/>
        <v>599999.99686257169</v>
      </c>
    </row>
    <row r="14" spans="1:18" ht="39.75" customHeight="1" x14ac:dyDescent="0.25">
      <c r="A14" s="11">
        <v>6</v>
      </c>
      <c r="B14" s="20" t="s">
        <v>20</v>
      </c>
      <c r="C14" s="31">
        <v>706203.25</v>
      </c>
      <c r="D14" s="14">
        <f t="shared" si="1"/>
        <v>28.320458746118764</v>
      </c>
      <c r="E14" s="14">
        <v>8.2407083654741022</v>
      </c>
      <c r="F14" s="14">
        <v>13.142681255006966</v>
      </c>
      <c r="G14" s="14">
        <v>1.3923509442925956</v>
      </c>
      <c r="H14" s="14"/>
      <c r="I14" s="14">
        <v>3.2824731633562996</v>
      </c>
      <c r="J14" s="14">
        <v>2.7723590906725503E-2</v>
      </c>
      <c r="K14" s="14"/>
      <c r="L14" s="14">
        <v>1.1366672271757456</v>
      </c>
      <c r="M14" s="14">
        <v>0.77626054538831413</v>
      </c>
      <c r="N14" s="14">
        <v>0.32159365451801547</v>
      </c>
      <c r="O14" s="13">
        <f>C14*D14-0.01</f>
        <v>19999999.997999992</v>
      </c>
    </row>
    <row r="15" spans="1:18" ht="52.5" customHeight="1" x14ac:dyDescent="0.25">
      <c r="C15" s="27"/>
      <c r="E15" s="63"/>
      <c r="F15" s="63"/>
      <c r="G15" s="63"/>
      <c r="H15" s="63"/>
      <c r="I15" s="63"/>
      <c r="J15" s="62"/>
      <c r="K15" s="63"/>
      <c r="L15" s="63"/>
      <c r="M15" s="63"/>
      <c r="N15" s="63"/>
    </row>
    <row r="16" spans="1:18" ht="27.75" customHeight="1" x14ac:dyDescent="0.25">
      <c r="C16" s="3"/>
      <c r="D16" s="66"/>
      <c r="E16" s="63"/>
      <c r="F16" s="64"/>
      <c r="G16" s="63"/>
      <c r="H16" s="65"/>
      <c r="I16" s="65"/>
      <c r="J16" s="62"/>
      <c r="K16" s="63"/>
      <c r="L16" s="65"/>
      <c r="M16" s="63"/>
      <c r="N16" s="63"/>
      <c r="P16" s="6"/>
    </row>
    <row r="17" spans="3:16" ht="18.75" x14ac:dyDescent="0.25">
      <c r="C17" s="27"/>
      <c r="E17" s="63"/>
      <c r="F17" s="64"/>
      <c r="G17" s="63"/>
      <c r="H17" s="65"/>
      <c r="I17" s="65"/>
      <c r="J17" s="62"/>
      <c r="K17" s="63"/>
      <c r="L17" s="65"/>
      <c r="M17" s="63"/>
      <c r="N17" s="63"/>
      <c r="P17" s="7"/>
    </row>
    <row r="18" spans="3:16" x14ac:dyDescent="0.25">
      <c r="E18" s="63"/>
      <c r="F18" s="64"/>
      <c r="G18" s="63"/>
      <c r="H18" s="65"/>
      <c r="I18" s="65"/>
      <c r="J18" s="62"/>
      <c r="K18" s="63"/>
      <c r="L18" s="65"/>
      <c r="M18" s="63"/>
      <c r="N18" s="63"/>
    </row>
    <row r="19" spans="3:16" x14ac:dyDescent="0.25">
      <c r="E19" s="63"/>
      <c r="F19" s="64"/>
      <c r="G19" s="63"/>
      <c r="H19" s="65"/>
      <c r="I19" s="65"/>
      <c r="J19" s="62"/>
      <c r="K19" s="63"/>
      <c r="L19" s="65"/>
      <c r="M19" s="63"/>
      <c r="N19" s="63"/>
    </row>
    <row r="20" spans="3:16" x14ac:dyDescent="0.25">
      <c r="E20" s="63"/>
      <c r="F20" s="64"/>
      <c r="G20" s="63"/>
      <c r="H20" s="65"/>
      <c r="I20" s="65"/>
      <c r="J20" s="62"/>
      <c r="K20" s="63"/>
      <c r="L20" s="65"/>
      <c r="M20" s="63"/>
      <c r="N20" s="63"/>
    </row>
    <row r="21" spans="3:16" x14ac:dyDescent="0.25">
      <c r="E21" s="63"/>
      <c r="F21" s="64"/>
      <c r="G21" s="63"/>
      <c r="H21" s="65"/>
      <c r="I21" s="65"/>
      <c r="J21" s="63"/>
      <c r="K21" s="63"/>
      <c r="L21" s="65"/>
      <c r="M21" s="63"/>
      <c r="N21" s="63"/>
    </row>
    <row r="22" spans="3:16" x14ac:dyDescent="0.25">
      <c r="E22" s="63"/>
      <c r="F22" s="64"/>
      <c r="G22" s="63"/>
      <c r="H22" s="65"/>
      <c r="I22" s="65"/>
      <c r="J22" s="63"/>
      <c r="K22" s="63"/>
      <c r="L22" s="65"/>
      <c r="M22" s="63"/>
      <c r="N22" s="63"/>
    </row>
  </sheetData>
  <mergeCells count="10">
    <mergeCell ref="O3:O4"/>
    <mergeCell ref="A8:A9"/>
    <mergeCell ref="B8:B9"/>
    <mergeCell ref="A2:N2"/>
    <mergeCell ref="A3:A4"/>
    <mergeCell ref="B3:B4"/>
    <mergeCell ref="D3:D4"/>
    <mergeCell ref="E3:G3"/>
    <mergeCell ref="H3:N3"/>
    <mergeCell ref="C3:C4"/>
  </mergeCells>
  <pageMargins left="0.78740157480314965" right="0.39370078740157483" top="0.78740157480314965" bottom="0.78740157480314965" header="0" footer="0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6"/>
  <sheetViews>
    <sheetView zoomScale="70" zoomScaleNormal="70" workbookViewId="0">
      <selection activeCell="E11" sqref="E11"/>
    </sheetView>
  </sheetViews>
  <sheetFormatPr defaultRowHeight="15" x14ac:dyDescent="0.25"/>
  <cols>
    <col min="1" max="1" width="3.28515625" customWidth="1"/>
    <col min="2" max="2" width="31.85546875" customWidth="1"/>
    <col min="3" max="3" width="20.28515625" customWidth="1"/>
    <col min="4" max="14" width="18.7109375" customWidth="1"/>
    <col min="15" max="15" width="22.42578125" customWidth="1"/>
    <col min="16" max="16" width="18" bestFit="1" customWidth="1"/>
    <col min="17" max="17" width="16.140625" customWidth="1"/>
  </cols>
  <sheetData>
    <row r="2" spans="1:17" ht="48.75" customHeight="1" x14ac:dyDescent="0.25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7" ht="18.75" customHeight="1" x14ac:dyDescent="0.25">
      <c r="A3" s="68" t="s">
        <v>14</v>
      </c>
      <c r="B3" s="68" t="s">
        <v>0</v>
      </c>
      <c r="C3" s="74" t="s">
        <v>24</v>
      </c>
      <c r="D3" s="68" t="s">
        <v>25</v>
      </c>
      <c r="E3" s="68" t="s">
        <v>1</v>
      </c>
      <c r="F3" s="68"/>
      <c r="G3" s="68"/>
      <c r="H3" s="68" t="s">
        <v>2</v>
      </c>
      <c r="I3" s="68"/>
      <c r="J3" s="68"/>
      <c r="K3" s="68"/>
      <c r="L3" s="68"/>
      <c r="M3" s="68"/>
      <c r="N3" s="68"/>
      <c r="O3" s="68" t="s">
        <v>26</v>
      </c>
    </row>
    <row r="4" spans="1:17" ht="255.75" customHeight="1" x14ac:dyDescent="0.25">
      <c r="A4" s="68"/>
      <c r="B4" s="68"/>
      <c r="C4" s="75"/>
      <c r="D4" s="68"/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68"/>
    </row>
    <row r="5" spans="1:17" ht="56.25" x14ac:dyDescent="0.25">
      <c r="A5" s="11">
        <v>1</v>
      </c>
      <c r="B5" s="12" t="s">
        <v>15</v>
      </c>
      <c r="C5" s="30">
        <v>770729</v>
      </c>
      <c r="D5" s="13">
        <v>22.295774999999999</v>
      </c>
      <c r="E5" s="13">
        <v>10.021733897126968</v>
      </c>
      <c r="F5" s="13">
        <v>4.5872678869323451</v>
      </c>
      <c r="G5" s="13">
        <v>1.4567675046339201</v>
      </c>
      <c r="H5" s="13"/>
      <c r="I5" s="13">
        <v>3.6884113415199256</v>
      </c>
      <c r="J5" s="13">
        <v>3.099505329008341E-2</v>
      </c>
      <c r="K5" s="13"/>
      <c r="L5" s="13">
        <v>1.2811288693234475</v>
      </c>
      <c r="M5" s="13">
        <v>0.86786149212233543</v>
      </c>
      <c r="N5" s="13">
        <v>0.36160895505097307</v>
      </c>
      <c r="O5" s="13">
        <f>C5*D5-0.37</f>
        <v>17183999.999975</v>
      </c>
    </row>
    <row r="6" spans="1:17" ht="24" customHeight="1" x14ac:dyDescent="0.25">
      <c r="A6" s="71">
        <v>2</v>
      </c>
      <c r="B6" s="76" t="s">
        <v>18</v>
      </c>
      <c r="C6" s="30">
        <v>5367</v>
      </c>
      <c r="D6" s="14">
        <f t="shared" ref="D6:D12" si="0">SUM(E6:N6)</f>
        <v>10527.296441214799</v>
      </c>
      <c r="E6" s="15"/>
      <c r="F6" s="15"/>
      <c r="G6" s="15">
        <v>10527.296441214799</v>
      </c>
      <c r="H6" s="15"/>
      <c r="I6" s="15"/>
      <c r="J6" s="15"/>
      <c r="K6" s="15"/>
      <c r="L6" s="15"/>
      <c r="M6" s="15"/>
      <c r="N6" s="15"/>
      <c r="O6" s="13">
        <f>C6*D6</f>
        <v>56499999.999999829</v>
      </c>
    </row>
    <row r="7" spans="1:17" ht="29.25" customHeight="1" x14ac:dyDescent="0.25">
      <c r="A7" s="73"/>
      <c r="B7" s="77"/>
      <c r="C7" s="31">
        <v>214.68</v>
      </c>
      <c r="D7" s="14">
        <f>SUM(E7:N7)</f>
        <v>135084.77738028692</v>
      </c>
      <c r="E7" s="14">
        <v>37082.998798211287</v>
      </c>
      <c r="F7" s="14">
        <v>69956.209502515369</v>
      </c>
      <c r="G7" s="14">
        <v>6530.6407583379905</v>
      </c>
      <c r="H7" s="14"/>
      <c r="I7" s="14">
        <v>12736.837566163589</v>
      </c>
      <c r="J7" s="14">
        <v>107.57464160611143</v>
      </c>
      <c r="K7" s="14"/>
      <c r="L7" s="14">
        <v>4410.5603058505676</v>
      </c>
      <c r="M7" s="14">
        <v>3012.08996497112</v>
      </c>
      <c r="N7" s="14">
        <v>1247.8658426308937</v>
      </c>
      <c r="O7" s="13">
        <f>C7*D7-0.01</f>
        <v>28999999.997999996</v>
      </c>
    </row>
    <row r="8" spans="1:17" ht="36" customHeight="1" x14ac:dyDescent="0.25">
      <c r="A8" s="11">
        <v>3</v>
      </c>
      <c r="B8" s="12" t="s">
        <v>13</v>
      </c>
      <c r="C8" s="32">
        <v>7</v>
      </c>
      <c r="D8" s="13">
        <f>SUM(E8:N8)</f>
        <v>10714285.714285713</v>
      </c>
      <c r="E8" s="13">
        <v>1673922.4035151214</v>
      </c>
      <c r="F8" s="13">
        <v>7694310.2044965252</v>
      </c>
      <c r="G8" s="13">
        <v>179933.05513703238</v>
      </c>
      <c r="H8" s="13"/>
      <c r="I8" s="16">
        <v>690343.07027312461</v>
      </c>
      <c r="J8" s="16">
        <v>5830.6002556851745</v>
      </c>
      <c r="K8" s="16"/>
      <c r="L8" s="16">
        <v>239054.61048309211</v>
      </c>
      <c r="M8" s="16">
        <v>163256.80715918489</v>
      </c>
      <c r="N8" s="16">
        <v>67634.962965947969</v>
      </c>
      <c r="O8" s="13">
        <f>C8*D8</f>
        <v>74999999.999999985</v>
      </c>
    </row>
    <row r="9" spans="1:17" ht="38.25" customHeight="1" x14ac:dyDescent="0.25">
      <c r="A9" s="11">
        <v>4</v>
      </c>
      <c r="B9" s="12" t="s">
        <v>19</v>
      </c>
      <c r="C9" s="31">
        <v>657120.48</v>
      </c>
      <c r="D9" s="13">
        <f>SUM(E9:N9)</f>
        <v>402.34174408930301</v>
      </c>
      <c r="E9" s="13">
        <v>201.17087204465153</v>
      </c>
      <c r="F9" s="13">
        <v>48.281009290716369</v>
      </c>
      <c r="G9" s="13">
        <v>28.163922086251215</v>
      </c>
      <c r="H9" s="13"/>
      <c r="I9" s="16">
        <v>73.837756875268894</v>
      </c>
      <c r="J9" s="16">
        <v>0.62362970333841983</v>
      </c>
      <c r="K9" s="16"/>
      <c r="L9" s="16">
        <v>25.568817836875208</v>
      </c>
      <c r="M9" s="16">
        <v>17.461631693475756</v>
      </c>
      <c r="N9" s="16">
        <v>7.2341045587256758</v>
      </c>
      <c r="O9" s="13">
        <f>C9*D9</f>
        <v>264386999.99999994</v>
      </c>
    </row>
    <row r="10" spans="1:17" ht="45" customHeight="1" x14ac:dyDescent="0.25">
      <c r="A10" s="11">
        <v>5</v>
      </c>
      <c r="B10" s="12" t="s">
        <v>16</v>
      </c>
      <c r="C10" s="31">
        <v>241915.7</v>
      </c>
      <c r="D10" s="14">
        <v>41.336713574000001</v>
      </c>
      <c r="E10" s="14">
        <f>(2643268.82*1.2)/241915.7</f>
        <v>13.111685533431686</v>
      </c>
      <c r="F10" s="14">
        <f>(3861421.18*1.2)/241915.7</f>
        <v>19.154215356837113</v>
      </c>
      <c r="G10" s="14">
        <f>(116378.26*1.2)/241915.7</f>
        <v>0.57728337598593216</v>
      </c>
      <c r="H10" s="14"/>
      <c r="I10" s="13">
        <v>5.03</v>
      </c>
      <c r="J10" s="13">
        <v>0.04</v>
      </c>
      <c r="K10" s="13"/>
      <c r="L10" s="13">
        <v>1.75</v>
      </c>
      <c r="M10" s="13">
        <v>1.19</v>
      </c>
      <c r="N10" s="13">
        <v>0.49</v>
      </c>
      <c r="O10" s="13">
        <f>C10*D10</f>
        <v>9999999.9999537133</v>
      </c>
      <c r="P10" s="41"/>
      <c r="Q10" s="42"/>
    </row>
    <row r="11" spans="1:17" ht="61.5" customHeight="1" x14ac:dyDescent="0.25">
      <c r="A11" s="11">
        <v>6</v>
      </c>
      <c r="B11" s="12" t="s">
        <v>17</v>
      </c>
      <c r="C11" s="30">
        <v>1</v>
      </c>
      <c r="D11" s="14">
        <f t="shared" si="0"/>
        <v>599999.99686257169</v>
      </c>
      <c r="E11" s="14">
        <v>18118.5</v>
      </c>
      <c r="F11" s="14">
        <v>54846</v>
      </c>
      <c r="G11" s="15">
        <v>512544.49686257163</v>
      </c>
      <c r="H11" s="17"/>
      <c r="I11" s="18">
        <v>8578.6720000000005</v>
      </c>
      <c r="J11" s="18">
        <v>72.454999999999998</v>
      </c>
      <c r="K11" s="18"/>
      <c r="L11" s="18">
        <v>2970.6549999999997</v>
      </c>
      <c r="M11" s="18">
        <v>2028.7400000000002</v>
      </c>
      <c r="N11" s="18">
        <v>840.47799999999916</v>
      </c>
      <c r="O11" s="13">
        <f>C11*D11</f>
        <v>599999.99686257169</v>
      </c>
    </row>
    <row r="12" spans="1:17" ht="50.25" customHeight="1" x14ac:dyDescent="0.25">
      <c r="A12" s="11">
        <v>7</v>
      </c>
      <c r="B12" s="12" t="s">
        <v>20</v>
      </c>
      <c r="C12" s="31">
        <v>706203.25</v>
      </c>
      <c r="D12" s="14">
        <f t="shared" si="0"/>
        <v>28.320458746118764</v>
      </c>
      <c r="E12" s="14">
        <v>8.2407083654741022</v>
      </c>
      <c r="F12" s="14">
        <v>13.142681255006966</v>
      </c>
      <c r="G12" s="14">
        <v>1.3923509442925956</v>
      </c>
      <c r="H12" s="14"/>
      <c r="I12" s="14">
        <v>3.2824731633562996</v>
      </c>
      <c r="J12" s="14">
        <v>2.7723590906725503E-2</v>
      </c>
      <c r="K12" s="14"/>
      <c r="L12" s="14">
        <v>1.1366672271757456</v>
      </c>
      <c r="M12" s="14">
        <v>0.77626054538831413</v>
      </c>
      <c r="N12" s="14">
        <v>0.32159365451801547</v>
      </c>
      <c r="O12" s="13">
        <f>C12*D12-0.01</f>
        <v>19999999.997999992</v>
      </c>
    </row>
    <row r="14" spans="1:17" x14ac:dyDescent="0.25">
      <c r="E14" s="8"/>
      <c r="G14" s="8"/>
      <c r="I14" s="8"/>
      <c r="J14" s="8"/>
    </row>
    <row r="15" spans="1:17" x14ac:dyDescent="0.25">
      <c r="D15" s="1"/>
      <c r="F15" s="1"/>
      <c r="H15" s="1"/>
      <c r="I15" s="1"/>
      <c r="P15" s="8"/>
    </row>
    <row r="16" spans="1:17" x14ac:dyDescent="0.25">
      <c r="F16" s="1"/>
    </row>
  </sheetData>
  <mergeCells count="10">
    <mergeCell ref="A2:O2"/>
    <mergeCell ref="O3:O4"/>
    <mergeCell ref="A6:A7"/>
    <mergeCell ref="B6:B7"/>
    <mergeCell ref="A3:A4"/>
    <mergeCell ref="B3:B4"/>
    <mergeCell ref="D3:D4"/>
    <mergeCell ref="E3:G3"/>
    <mergeCell ref="H3:N3"/>
    <mergeCell ref="C3:C4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2020</vt:lpstr>
      <vt:lpstr>2021</vt:lpstr>
      <vt:lpstr>2022</vt:lpstr>
      <vt:lpstr>'2022'!Область_печати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2021-01-25T07:23:06Z</dcterms:modified>
</cp:coreProperties>
</file>